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 and Assumptions" sheetId="1" r:id="rId4"/>
    <sheet state="visible" name="Project IRR" sheetId="2" r:id="rId5"/>
    <sheet state="visible" name="Client savings" sheetId="3" r:id="rId6"/>
    <sheet state="visible" name="Gas Demand" sheetId="4" r:id="rId7"/>
    <sheet state="visible" name="Carbon Savings" sheetId="5" r:id="rId8"/>
  </sheets>
  <definedNames/>
  <calcPr/>
</workbook>
</file>

<file path=xl/sharedStrings.xml><?xml version="1.0" encoding="utf-8"?>
<sst xmlns="http://schemas.openxmlformats.org/spreadsheetml/2006/main" count="66" uniqueCount="64">
  <si>
    <t>Consumption:</t>
  </si>
  <si>
    <t>Gas Demand is 165 000kWh annually. This heat is  supplemented in the winter with plug in radiators</t>
  </si>
  <si>
    <t>Heat loss calcs estimate heat demand to be 196 000 kWh p.a. which tallies well with the statement above.</t>
  </si>
  <si>
    <t>Our models estimate that the heat pumps will provide the cheapest heating down to 4 degrees ambient temperature or 148 000kWh p.a.</t>
  </si>
  <si>
    <t>We have assumed consumption to fall by 36% as a building management system and heat transfer solution are installed .</t>
  </si>
  <si>
    <t>At the same time zoning and better heat transfer will allow the heat pumps to  do more of the heavy lifting in winter so</t>
  </si>
  <si>
    <t>we have estimated that the heat pumps will managed  112 500 of demand.</t>
  </si>
  <si>
    <t>ROI and savings</t>
  </si>
  <si>
    <t>Investors will be paid 3% for investing in the share offer.</t>
  </si>
  <si>
    <t>The 1.91% IRR will flow into CREW Energy for administartion of the share offer and O&amp;M response.</t>
  </si>
  <si>
    <t>Devas Club will save £962 per annum basis current electricity and gas contracts index linked over 20 years.</t>
  </si>
  <si>
    <t>Project cost</t>
  </si>
  <si>
    <t>Borrowing rate</t>
  </si>
  <si>
    <t>Consumption kWh</t>
  </si>
  <si>
    <t>Repayment starting year</t>
  </si>
  <si>
    <t>Project IRR</t>
  </si>
  <si>
    <t>RHI p/kWh</t>
  </si>
  <si>
    <t>Client charge £/kWh</t>
  </si>
  <si>
    <t>CPI</t>
  </si>
  <si>
    <t>Project Raise</t>
  </si>
  <si>
    <t>Heat pump</t>
  </si>
  <si>
    <t>Project Buffer</t>
  </si>
  <si>
    <t>RHI Income</t>
  </si>
  <si>
    <t>Client charge</t>
  </si>
  <si>
    <t>Repayment</t>
  </si>
  <si>
    <t>Debt</t>
  </si>
  <si>
    <t>Interest</t>
  </si>
  <si>
    <t>O&amp;M</t>
  </si>
  <si>
    <t>Cashflow</t>
  </si>
  <si>
    <t>Total</t>
  </si>
  <si>
    <t>Annual cost comparion electricty versus gas</t>
  </si>
  <si>
    <t>Heating System</t>
  </si>
  <si>
    <t>Running costs</t>
  </si>
  <si>
    <t>Base Data</t>
  </si>
  <si>
    <t>ASHP</t>
  </si>
  <si>
    <t>Electricty price</t>
  </si>
  <si>
    <t>GCH</t>
  </si>
  <si>
    <t>ASHP COP</t>
  </si>
  <si>
    <t>Gas price</t>
  </si>
  <si>
    <t>ASHP Saving</t>
  </si>
  <si>
    <t>Boiler efficiency</t>
  </si>
  <si>
    <t>Heat charge perkWh</t>
  </si>
  <si>
    <t>Consumption</t>
  </si>
  <si>
    <t>kWh</t>
  </si>
  <si>
    <t>Client saving rate</t>
  </si>
  <si>
    <t>Gas Demand</t>
  </si>
  <si>
    <t>ASHP heat</t>
  </si>
  <si>
    <t>Client savings</t>
  </si>
  <si>
    <t>Client savings %</t>
  </si>
  <si>
    <t xml:space="preserve">Monthly gas </t>
  </si>
  <si>
    <t>Monthly</t>
  </si>
  <si>
    <t>consumption (kWh)</t>
  </si>
  <si>
    <t>Spend</t>
  </si>
  <si>
    <t>Gas Rate</t>
  </si>
  <si>
    <t>Total Demand (TD)</t>
  </si>
  <si>
    <t>Demand</t>
  </si>
  <si>
    <t>Gas CO2</t>
  </si>
  <si>
    <t>CO2 savings p.a.</t>
  </si>
  <si>
    <t>tonnes</t>
  </si>
  <si>
    <t>Gas factor</t>
  </si>
  <si>
    <t>Electricty CO2</t>
  </si>
  <si>
    <t>HP effeiciency</t>
  </si>
  <si>
    <t>HP Factor</t>
  </si>
  <si>
    <t>HP savings factor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</si>
</sst>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[$£]#,##0.00"/>
    <numFmt numFmtId="165" formatCode="_-[$£-809]* #,##0.0000_-;\-[$£-809]* #,##0.0000_-;_-[$£-809]* &quot;-&quot;??_-;_-@"/>
    <numFmt numFmtId="166" formatCode="&quot;$&quot;#,##0.00"/>
    <numFmt numFmtId="167" formatCode="[$£]#,##0.00000"/>
    <numFmt numFmtId="168" formatCode="[$£]#,##0.0000"/>
    <numFmt numFmtId="169" formatCode="_-* #,##0_-;\-* #,##0_-;_-* &quot;-&quot;??_-;_-@"/>
    <numFmt numFmtId="170" formatCode="_-[$£-809]* #,##0.00_-;\-[$£-809]* #,##0.00_-;_-[$£-809]* &quot;-&quot;??_-;_-@"/>
    <numFmt numFmtId="171" formatCode="mmm\ d"/>
    <numFmt numFmtId="172" formatCode="0.0000"/>
  </numFmts>
  <fonts count="7">
    <font>
      <sz val="10.0"/>
      <color rgb="FF000000"/>
      <name val="Arial"/>
    </font>
    <font>
      <b/>
      <sz val="10.0"/>
      <color rgb="FF000000"/>
      <name val="Arial"/>
    </font>
    <font>
      <sz val="12.0"/>
      <color rgb="FF000000"/>
      <name val="Arial"/>
    </font>
    <font>
      <sz val="12.0"/>
      <color rgb="FF000000"/>
      <name val="Calibri"/>
    </font>
    <font>
      <sz val="11.0"/>
      <color rgb="FF000000"/>
      <name val="Arial"/>
    </font>
    <font>
      <b/>
      <sz val="12.0"/>
      <color rgb="FF000000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10" xfId="0" applyAlignment="1" applyFont="1" applyNumberFormat="1">
      <alignment horizontal="center"/>
    </xf>
    <xf borderId="0" fillId="0" fontId="2" numFmtId="3" xfId="0" applyAlignment="1" applyFont="1" applyNumberFormat="1">
      <alignment horizontal="center" readingOrder="0"/>
    </xf>
    <xf borderId="0" fillId="0" fontId="3" numFmtId="1" xfId="0" applyAlignment="1" applyFont="1" applyNumberFormat="1">
      <alignment horizontal="center"/>
    </xf>
    <xf borderId="0" fillId="0" fontId="2" numFmtId="10" xfId="0" applyFont="1" applyNumberFormat="1"/>
    <xf borderId="0" fillId="0" fontId="3" numFmtId="165" xfId="0" applyAlignment="1" applyFont="1" applyNumberFormat="1">
      <alignment horizontal="center"/>
    </xf>
    <xf borderId="0" fillId="0" fontId="2" numFmtId="10" xfId="0" applyAlignment="1" applyFont="1" applyNumberFormat="1">
      <alignment horizontal="center" readingOrder="0"/>
    </xf>
    <xf borderId="0" fillId="0" fontId="2" numFmtId="9" xfId="0" applyAlignment="1" applyFont="1" applyNumberFormat="1">
      <alignment horizontal="center"/>
    </xf>
    <xf borderId="0" fillId="0" fontId="2" numFmtId="166" xfId="0" applyAlignment="1" applyFont="1" applyNumberFormat="1">
      <alignment horizontal="center"/>
    </xf>
    <xf borderId="0" fillId="0" fontId="2" numFmtId="0" xfId="0" applyAlignment="1" applyFont="1">
      <alignment horizontal="center" readingOrder="0"/>
    </xf>
    <xf borderId="0" fillId="2" fontId="4" numFmtId="164" xfId="0" applyAlignment="1" applyFill="1" applyFont="1" applyNumberFormat="1">
      <alignment horizontal="center"/>
    </xf>
    <xf borderId="0" fillId="0" fontId="2" numFmtId="164" xfId="0" applyAlignment="1" applyFont="1" applyNumberFormat="1">
      <alignment horizontal="center" readingOrder="0"/>
    </xf>
    <xf borderId="0" fillId="0" fontId="2" numFmtId="3" xfId="0" applyAlignment="1" applyFont="1" applyNumberFormat="1">
      <alignment horizontal="center"/>
    </xf>
    <xf borderId="0" fillId="0" fontId="2" numFmtId="11" xfId="0" applyFont="1" applyNumberFormat="1"/>
    <xf borderId="1" fillId="0" fontId="2" numFmtId="164" xfId="0" applyAlignment="1" applyBorder="1" applyFont="1" applyNumberFormat="1">
      <alignment horizontal="center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2" numFmtId="167" xfId="0" applyAlignment="1" applyFont="1" applyNumberFormat="1">
      <alignment horizontal="center"/>
    </xf>
    <xf borderId="0" fillId="0" fontId="2" numFmtId="164" xfId="0" applyFont="1" applyNumberFormat="1"/>
    <xf borderId="0" fillId="0" fontId="2" numFmtId="9" xfId="0" applyFont="1" applyNumberFormat="1"/>
    <xf borderId="0" fillId="0" fontId="2" numFmtId="168" xfId="0" applyFont="1" applyNumberFormat="1"/>
    <xf borderId="0" fillId="0" fontId="2" numFmtId="168" xfId="0" applyAlignment="1" applyFont="1" applyNumberFormat="1">
      <alignment horizontal="center"/>
    </xf>
    <xf borderId="0" fillId="0" fontId="2" numFmtId="3" xfId="0" applyFont="1" applyNumberFormat="1"/>
    <xf borderId="0" fillId="0" fontId="2" numFmtId="169" xfId="0" applyAlignment="1" applyFont="1" applyNumberFormat="1">
      <alignment horizontal="right"/>
    </xf>
    <xf borderId="0" fillId="0" fontId="2" numFmtId="4" xfId="0" applyAlignment="1" applyFont="1" applyNumberFormat="1">
      <alignment horizontal="center"/>
    </xf>
    <xf borderId="0" fillId="0" fontId="2" numFmtId="170" xfId="0" applyFont="1" applyNumberFormat="1"/>
    <xf borderId="0" fillId="0" fontId="2" numFmtId="171" xfId="0" applyFont="1" applyNumberFormat="1"/>
    <xf borderId="0" fillId="0" fontId="2" numFmtId="170" xfId="0" applyAlignment="1" applyFont="1" applyNumberFormat="1">
      <alignment horizontal="center"/>
    </xf>
    <xf borderId="2" fillId="0" fontId="2" numFmtId="170" xfId="0" applyAlignment="1" applyBorder="1" applyFont="1" applyNumberFormat="1">
      <alignment horizontal="center"/>
    </xf>
    <xf borderId="0" fillId="0" fontId="6" numFmtId="0" xfId="0" applyAlignment="1" applyFont="1">
      <alignment readingOrder="0"/>
    </xf>
    <xf borderId="0" fillId="0" fontId="6" numFmtId="3" xfId="0" applyAlignment="1" applyFont="1" applyNumberFormat="1">
      <alignment readingOrder="0"/>
    </xf>
    <xf borderId="0" fillId="0" fontId="6" numFmtId="9" xfId="0" applyAlignment="1" applyFont="1" applyNumberFormat="1">
      <alignment readingOrder="0"/>
    </xf>
    <xf borderId="0" fillId="0" fontId="6" numFmtId="2" xfId="0" applyAlignment="1" applyFont="1" applyNumberFormat="1">
      <alignment readingOrder="0"/>
    </xf>
    <xf borderId="0" fillId="0" fontId="6" numFmtId="172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 ht="12.0" customHeight="1">
      <c r="A1" s="1" t="s">
        <v>0</v>
      </c>
    </row>
    <row r="2" ht="12.0" customHeight="1">
      <c r="A2" s="1"/>
    </row>
    <row r="3" ht="12.0" customHeight="1">
      <c r="A3" s="2" t="s">
        <v>1</v>
      </c>
    </row>
    <row r="4" ht="12.0" customHeight="1"/>
    <row r="5" ht="12.0" customHeight="1">
      <c r="A5" s="2" t="s">
        <v>2</v>
      </c>
    </row>
    <row r="6" ht="12.0" customHeight="1"/>
    <row r="7" ht="12.0" customHeight="1">
      <c r="A7" s="2" t="s">
        <v>3</v>
      </c>
    </row>
    <row r="8" ht="12.0" customHeight="1"/>
    <row r="9" ht="12.0" customHeight="1">
      <c r="A9" s="2" t="s">
        <v>4</v>
      </c>
    </row>
    <row r="10" ht="12.0" customHeight="1"/>
    <row r="11" ht="12.0" customHeight="1">
      <c r="A11" s="2" t="s">
        <v>5</v>
      </c>
    </row>
    <row r="12" ht="12.0" customHeight="1">
      <c r="A12" s="2" t="s">
        <v>6</v>
      </c>
    </row>
    <row r="13" ht="12.0" customHeight="1"/>
    <row r="14" ht="12.0" customHeight="1">
      <c r="A14" s="1" t="s">
        <v>7</v>
      </c>
    </row>
    <row r="15" ht="12.0" customHeight="1"/>
    <row r="16" ht="12.0" customHeight="1">
      <c r="A16" s="2" t="s">
        <v>8</v>
      </c>
    </row>
    <row r="17" ht="12.0" customHeight="1"/>
    <row r="18" ht="12.0" customHeight="1">
      <c r="A18" s="2" t="s">
        <v>9</v>
      </c>
    </row>
    <row r="19" ht="12.0" customHeight="1"/>
    <row r="20" ht="12.0" customHeight="1">
      <c r="A20" s="2" t="s">
        <v>10</v>
      </c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2.0"/>
    <col customWidth="1" min="3" max="3" width="15.0"/>
    <col customWidth="1" min="4" max="4" width="32.71"/>
    <col customWidth="1" min="5" max="6" width="14.43"/>
  </cols>
  <sheetData>
    <row r="1">
      <c r="B1" s="3"/>
      <c r="C1" s="3"/>
      <c r="D1" s="3"/>
      <c r="E1" s="3"/>
      <c r="F1" s="3"/>
    </row>
    <row r="2">
      <c r="B2" s="3"/>
      <c r="C2" s="3"/>
      <c r="D2" s="3"/>
      <c r="E2" s="3"/>
      <c r="F2" s="3"/>
    </row>
    <row r="3">
      <c r="B3" s="3" t="s">
        <v>11</v>
      </c>
      <c r="C3" s="4">
        <v>43268.2</v>
      </c>
      <c r="D3" s="3" t="s">
        <v>12</v>
      </c>
      <c r="E3" s="5">
        <v>0.03</v>
      </c>
      <c r="F3" s="3"/>
    </row>
    <row r="4">
      <c r="B4" s="3" t="s">
        <v>13</v>
      </c>
      <c r="C4" s="6">
        <v>125000.0</v>
      </c>
      <c r="D4" s="3" t="s">
        <v>14</v>
      </c>
      <c r="E4" s="7">
        <v>3.0</v>
      </c>
      <c r="F4" s="3"/>
      <c r="G4" s="2"/>
      <c r="H4" s="2" t="s">
        <v>15</v>
      </c>
      <c r="I4" s="8">
        <f>IRR(H10:H30,0.5)</f>
        <v>0.03362195717</v>
      </c>
    </row>
    <row r="5">
      <c r="B5" s="3" t="s">
        <v>16</v>
      </c>
      <c r="C5" s="3">
        <v>2.79</v>
      </c>
      <c r="D5" s="3" t="s">
        <v>17</v>
      </c>
      <c r="E5" s="9">
        <v>0.015</v>
      </c>
      <c r="F5" s="3"/>
    </row>
    <row r="6">
      <c r="B6" s="3" t="s">
        <v>18</v>
      </c>
      <c r="C6" s="10">
        <v>0.02</v>
      </c>
      <c r="D6" s="3" t="s">
        <v>19</v>
      </c>
      <c r="E6" s="4">
        <v>50000.0</v>
      </c>
      <c r="F6" s="3"/>
    </row>
    <row r="7">
      <c r="B7" s="3" t="s">
        <v>20</v>
      </c>
      <c r="C7" s="11">
        <v>0.9</v>
      </c>
      <c r="D7" s="12" t="s">
        <v>21</v>
      </c>
      <c r="E7" s="4">
        <f>E6-C3</f>
        <v>6731.8</v>
      </c>
      <c r="F7" s="3"/>
    </row>
    <row r="8">
      <c r="B8" s="3"/>
      <c r="C8" s="3"/>
      <c r="D8" s="3"/>
      <c r="E8" s="3"/>
      <c r="F8" s="3"/>
      <c r="I8" s="3"/>
      <c r="J8" s="3"/>
    </row>
    <row r="9">
      <c r="B9" s="3" t="s">
        <v>22</v>
      </c>
      <c r="C9" s="3" t="s">
        <v>23</v>
      </c>
      <c r="D9" s="3" t="s">
        <v>24</v>
      </c>
      <c r="E9" s="3" t="s">
        <v>25</v>
      </c>
      <c r="F9" s="3" t="s">
        <v>26</v>
      </c>
      <c r="G9" s="13" t="s">
        <v>27</v>
      </c>
      <c r="H9" s="3" t="s">
        <v>28</v>
      </c>
      <c r="I9" s="3"/>
      <c r="J9" s="3"/>
    </row>
    <row r="10">
      <c r="B10" s="3"/>
      <c r="C10" s="3"/>
      <c r="D10" s="3"/>
      <c r="E10" s="3"/>
      <c r="F10" s="3"/>
      <c r="G10" s="4"/>
      <c r="H10" s="4">
        <f>-C3</f>
        <v>-43268.2</v>
      </c>
      <c r="I10" s="3"/>
      <c r="J10" s="3"/>
    </row>
    <row r="11">
      <c r="A11" s="2">
        <v>1.0</v>
      </c>
      <c r="B11" s="4">
        <f>(C4*(C5/100)*C7)</f>
        <v>3138.75</v>
      </c>
      <c r="C11" s="4">
        <f>C4*E5+E7</f>
        <v>8606.8</v>
      </c>
      <c r="D11" s="14">
        <f t="shared" ref="D11:D30" si="1">IF($E$4&lt;=A11,($E$6/($A$30+1-$E$4)),0)</f>
        <v>0</v>
      </c>
      <c r="E11" s="4">
        <f>E6</f>
        <v>50000</v>
      </c>
      <c r="F11" s="4">
        <f t="shared" ref="F11:F30" si="2">E11*$E$3</f>
        <v>1500</v>
      </c>
      <c r="G11" s="15">
        <v>100.0</v>
      </c>
      <c r="H11" s="4">
        <f t="shared" ref="H11:H30" si="3">B11+C11-D11-F11-G11</f>
        <v>10145.55</v>
      </c>
      <c r="I11" s="16"/>
      <c r="J11" s="16"/>
    </row>
    <row r="12">
      <c r="A12" s="2">
        <v>2.0</v>
      </c>
      <c r="B12" s="4">
        <f t="shared" ref="B12:B30" si="4">B11+(B11*$C$6)</f>
        <v>3201.525</v>
      </c>
      <c r="C12" s="4">
        <f>C4*E5+((C4*E5)*$C$6)</f>
        <v>1912.5</v>
      </c>
      <c r="D12" s="14">
        <f t="shared" si="1"/>
        <v>0</v>
      </c>
      <c r="E12" s="4">
        <f t="shared" ref="E12:E30" si="5">E11-D12</f>
        <v>50000</v>
      </c>
      <c r="F12" s="4">
        <f t="shared" si="2"/>
        <v>1500</v>
      </c>
      <c r="G12" s="4">
        <f t="shared" ref="G12:G30" si="6">G11+(G11*$C$6)</f>
        <v>102</v>
      </c>
      <c r="H12" s="4">
        <f t="shared" si="3"/>
        <v>3512.025</v>
      </c>
      <c r="I12" s="16"/>
      <c r="J12" s="16"/>
      <c r="N12" s="17"/>
    </row>
    <row r="13">
      <c r="A13" s="2">
        <v>3.0</v>
      </c>
      <c r="B13" s="4">
        <f t="shared" si="4"/>
        <v>3265.5555</v>
      </c>
      <c r="C13" s="4">
        <f t="shared" ref="C13:C30" si="7">C12+(C12*$C$6)</f>
        <v>1950.75</v>
      </c>
      <c r="D13" s="14">
        <f t="shared" si="1"/>
        <v>2777.777778</v>
      </c>
      <c r="E13" s="4">
        <f t="shared" si="5"/>
        <v>47222.22222</v>
      </c>
      <c r="F13" s="4">
        <f t="shared" si="2"/>
        <v>1416.666667</v>
      </c>
      <c r="G13" s="4">
        <f t="shared" si="6"/>
        <v>104.04</v>
      </c>
      <c r="H13" s="4">
        <f t="shared" si="3"/>
        <v>917.8210556</v>
      </c>
      <c r="I13" s="16"/>
      <c r="J13" s="16"/>
    </row>
    <row r="14">
      <c r="A14" s="2">
        <v>4.0</v>
      </c>
      <c r="B14" s="4">
        <f t="shared" si="4"/>
        <v>3330.86661</v>
      </c>
      <c r="C14" s="4">
        <f t="shared" si="7"/>
        <v>1989.765</v>
      </c>
      <c r="D14" s="14">
        <f t="shared" si="1"/>
        <v>2777.777778</v>
      </c>
      <c r="E14" s="4">
        <f t="shared" si="5"/>
        <v>44444.44444</v>
      </c>
      <c r="F14" s="4">
        <f t="shared" si="2"/>
        <v>1333.333333</v>
      </c>
      <c r="G14" s="4">
        <f t="shared" si="6"/>
        <v>106.1208</v>
      </c>
      <c r="H14" s="4">
        <f t="shared" si="3"/>
        <v>1103.399699</v>
      </c>
      <c r="I14" s="16"/>
      <c r="J14" s="16"/>
      <c r="L14" s="8"/>
    </row>
    <row r="15">
      <c r="A15" s="2">
        <v>5.0</v>
      </c>
      <c r="B15" s="4">
        <f t="shared" si="4"/>
        <v>3397.483942</v>
      </c>
      <c r="C15" s="4">
        <f t="shared" si="7"/>
        <v>2029.5603</v>
      </c>
      <c r="D15" s="14">
        <f t="shared" si="1"/>
        <v>2777.777778</v>
      </c>
      <c r="E15" s="4">
        <f t="shared" si="5"/>
        <v>41666.66667</v>
      </c>
      <c r="F15" s="4">
        <f t="shared" si="2"/>
        <v>1250</v>
      </c>
      <c r="G15" s="4">
        <f t="shared" si="6"/>
        <v>108.243216</v>
      </c>
      <c r="H15" s="4">
        <f t="shared" si="3"/>
        <v>1291.023248</v>
      </c>
      <c r="I15" s="16"/>
      <c r="J15" s="16"/>
    </row>
    <row r="16">
      <c r="A16" s="2">
        <v>6.0</v>
      </c>
      <c r="B16" s="4">
        <f t="shared" si="4"/>
        <v>3465.433621</v>
      </c>
      <c r="C16" s="4">
        <f t="shared" si="7"/>
        <v>2070.151506</v>
      </c>
      <c r="D16" s="14">
        <f t="shared" si="1"/>
        <v>2777.777778</v>
      </c>
      <c r="E16" s="4">
        <f t="shared" si="5"/>
        <v>38888.88889</v>
      </c>
      <c r="F16" s="4">
        <f t="shared" si="2"/>
        <v>1166.666667</v>
      </c>
      <c r="G16" s="4">
        <f t="shared" si="6"/>
        <v>110.4080803</v>
      </c>
      <c r="H16" s="4">
        <f t="shared" si="3"/>
        <v>1480.732602</v>
      </c>
      <c r="I16" s="16"/>
      <c r="J16" s="16"/>
    </row>
    <row r="17">
      <c r="A17" s="2">
        <v>7.0</v>
      </c>
      <c r="B17" s="4">
        <f t="shared" si="4"/>
        <v>3534.742293</v>
      </c>
      <c r="C17" s="4">
        <f t="shared" si="7"/>
        <v>2111.554536</v>
      </c>
      <c r="D17" s="14">
        <f t="shared" si="1"/>
        <v>2777.777778</v>
      </c>
      <c r="E17" s="4">
        <f t="shared" si="5"/>
        <v>36111.11111</v>
      </c>
      <c r="F17" s="4">
        <f t="shared" si="2"/>
        <v>1083.333333</v>
      </c>
      <c r="G17" s="4">
        <f t="shared" si="6"/>
        <v>112.6162419</v>
      </c>
      <c r="H17" s="4">
        <f t="shared" si="3"/>
        <v>1672.569477</v>
      </c>
      <c r="I17" s="16"/>
      <c r="J17" s="16"/>
    </row>
    <row r="18">
      <c r="A18" s="2">
        <v>8.0</v>
      </c>
      <c r="B18" s="4">
        <f t="shared" si="4"/>
        <v>3605.437139</v>
      </c>
      <c r="C18" s="4">
        <f t="shared" si="7"/>
        <v>2153.785627</v>
      </c>
      <c r="D18" s="14">
        <f t="shared" si="1"/>
        <v>2777.777778</v>
      </c>
      <c r="E18" s="4">
        <f t="shared" si="5"/>
        <v>33333.33333</v>
      </c>
      <c r="F18" s="4">
        <f t="shared" si="2"/>
        <v>1000</v>
      </c>
      <c r="G18" s="4">
        <f t="shared" si="6"/>
        <v>114.8685668</v>
      </c>
      <c r="H18" s="4">
        <f t="shared" si="3"/>
        <v>1866.576422</v>
      </c>
      <c r="I18" s="16"/>
      <c r="J18" s="16"/>
    </row>
    <row r="19">
      <c r="A19" s="2">
        <v>9.0</v>
      </c>
      <c r="B19" s="4">
        <f t="shared" si="4"/>
        <v>3677.545882</v>
      </c>
      <c r="C19" s="4">
        <f t="shared" si="7"/>
        <v>2196.861339</v>
      </c>
      <c r="D19" s="14">
        <f t="shared" si="1"/>
        <v>2777.777778</v>
      </c>
      <c r="E19" s="4">
        <f t="shared" si="5"/>
        <v>30555.55556</v>
      </c>
      <c r="F19" s="4">
        <f t="shared" si="2"/>
        <v>916.6666667</v>
      </c>
      <c r="G19" s="4">
        <f t="shared" si="6"/>
        <v>117.1659381</v>
      </c>
      <c r="H19" s="4">
        <f t="shared" si="3"/>
        <v>2062.796839</v>
      </c>
      <c r="I19" s="16"/>
      <c r="J19" s="16"/>
    </row>
    <row r="20">
      <c r="A20" s="2">
        <v>10.0</v>
      </c>
      <c r="B20" s="4">
        <f t="shared" si="4"/>
        <v>3751.0968</v>
      </c>
      <c r="C20" s="4">
        <f t="shared" si="7"/>
        <v>2240.798566</v>
      </c>
      <c r="D20" s="14">
        <f t="shared" si="1"/>
        <v>2777.777778</v>
      </c>
      <c r="E20" s="4">
        <f t="shared" si="5"/>
        <v>27777.77778</v>
      </c>
      <c r="F20" s="4">
        <f t="shared" si="2"/>
        <v>833.3333333</v>
      </c>
      <c r="G20" s="4">
        <f t="shared" si="6"/>
        <v>119.5092569</v>
      </c>
      <c r="H20" s="4">
        <f t="shared" si="3"/>
        <v>2261.274998</v>
      </c>
      <c r="I20" s="16"/>
      <c r="J20" s="16"/>
    </row>
    <row r="21" ht="15.75" customHeight="1">
      <c r="A21" s="2">
        <v>11.0</v>
      </c>
      <c r="B21" s="4">
        <f t="shared" si="4"/>
        <v>3826.118736</v>
      </c>
      <c r="C21" s="4">
        <f t="shared" si="7"/>
        <v>2285.614537</v>
      </c>
      <c r="D21" s="14">
        <f t="shared" si="1"/>
        <v>2777.777778</v>
      </c>
      <c r="E21" s="4">
        <f t="shared" si="5"/>
        <v>25000</v>
      </c>
      <c r="F21" s="4">
        <f t="shared" si="2"/>
        <v>750</v>
      </c>
      <c r="G21" s="4">
        <f t="shared" si="6"/>
        <v>121.899442</v>
      </c>
      <c r="H21" s="4">
        <f t="shared" si="3"/>
        <v>2462.056053</v>
      </c>
      <c r="I21" s="16"/>
      <c r="J21" s="16"/>
    </row>
    <row r="22" ht="15.75" customHeight="1">
      <c r="A22" s="2">
        <v>12.0</v>
      </c>
      <c r="B22" s="4">
        <f t="shared" si="4"/>
        <v>3902.64111</v>
      </c>
      <c r="C22" s="4">
        <f t="shared" si="7"/>
        <v>2331.326828</v>
      </c>
      <c r="D22" s="14">
        <f t="shared" si="1"/>
        <v>2777.777778</v>
      </c>
      <c r="E22" s="4">
        <f t="shared" si="5"/>
        <v>22222.22222</v>
      </c>
      <c r="F22" s="4">
        <f t="shared" si="2"/>
        <v>666.6666667</v>
      </c>
      <c r="G22" s="4">
        <f t="shared" si="6"/>
        <v>124.3374308</v>
      </c>
      <c r="H22" s="4">
        <f t="shared" si="3"/>
        <v>2665.186063</v>
      </c>
      <c r="I22" s="16"/>
      <c r="J22" s="16"/>
    </row>
    <row r="23" ht="15.75" customHeight="1">
      <c r="A23" s="2">
        <v>13.0</v>
      </c>
      <c r="B23" s="4">
        <f t="shared" si="4"/>
        <v>3980.693933</v>
      </c>
      <c r="C23" s="4">
        <f t="shared" si="7"/>
        <v>2377.953365</v>
      </c>
      <c r="D23" s="14">
        <f t="shared" si="1"/>
        <v>2777.777778</v>
      </c>
      <c r="E23" s="4">
        <f t="shared" si="5"/>
        <v>19444.44444</v>
      </c>
      <c r="F23" s="4">
        <f t="shared" si="2"/>
        <v>583.3333333</v>
      </c>
      <c r="G23" s="4">
        <f t="shared" si="6"/>
        <v>126.8241795</v>
      </c>
      <c r="H23" s="4">
        <f t="shared" si="3"/>
        <v>2870.712007</v>
      </c>
      <c r="I23" s="16"/>
      <c r="J23" s="16"/>
    </row>
    <row r="24" ht="15.75" customHeight="1">
      <c r="A24" s="2">
        <v>14.0</v>
      </c>
      <c r="B24" s="4">
        <f t="shared" si="4"/>
        <v>4060.307811</v>
      </c>
      <c r="C24" s="4">
        <f t="shared" si="7"/>
        <v>2425.512432</v>
      </c>
      <c r="D24" s="14">
        <f t="shared" si="1"/>
        <v>2777.777778</v>
      </c>
      <c r="E24" s="4">
        <f t="shared" si="5"/>
        <v>16666.66667</v>
      </c>
      <c r="F24" s="4">
        <f t="shared" si="2"/>
        <v>500</v>
      </c>
      <c r="G24" s="4">
        <f t="shared" si="6"/>
        <v>129.360663</v>
      </c>
      <c r="H24" s="4">
        <f t="shared" si="3"/>
        <v>3078.681803</v>
      </c>
      <c r="I24" s="16"/>
      <c r="J24" s="16"/>
    </row>
    <row r="25" ht="15.75" customHeight="1">
      <c r="A25" s="2">
        <v>15.0</v>
      </c>
      <c r="B25" s="4">
        <f t="shared" si="4"/>
        <v>4141.513968</v>
      </c>
      <c r="C25" s="4">
        <f t="shared" si="7"/>
        <v>2474.022681</v>
      </c>
      <c r="D25" s="14">
        <f t="shared" si="1"/>
        <v>2777.777778</v>
      </c>
      <c r="E25" s="4">
        <f t="shared" si="5"/>
        <v>13888.88889</v>
      </c>
      <c r="F25" s="4">
        <f t="shared" si="2"/>
        <v>416.6666667</v>
      </c>
      <c r="G25" s="4">
        <f t="shared" si="6"/>
        <v>131.9478763</v>
      </c>
      <c r="H25" s="4">
        <f t="shared" si="3"/>
        <v>3289.144328</v>
      </c>
      <c r="I25" s="16"/>
      <c r="J25" s="16"/>
    </row>
    <row r="26" ht="15.75" customHeight="1">
      <c r="A26" s="2">
        <v>16.0</v>
      </c>
      <c r="B26" s="4">
        <f t="shared" si="4"/>
        <v>4224.344247</v>
      </c>
      <c r="C26" s="4">
        <f t="shared" si="7"/>
        <v>2523.503134</v>
      </c>
      <c r="D26" s="14">
        <f t="shared" si="1"/>
        <v>2777.777778</v>
      </c>
      <c r="E26" s="4">
        <f t="shared" si="5"/>
        <v>11111.11111</v>
      </c>
      <c r="F26" s="4">
        <f t="shared" si="2"/>
        <v>333.3333333</v>
      </c>
      <c r="G26" s="4">
        <f t="shared" si="6"/>
        <v>134.5868338</v>
      </c>
      <c r="H26" s="4">
        <f t="shared" si="3"/>
        <v>3502.149436</v>
      </c>
      <c r="I26" s="16"/>
      <c r="J26" s="16"/>
    </row>
    <row r="27" ht="15.75" customHeight="1">
      <c r="A27" s="2">
        <v>17.0</v>
      </c>
      <c r="B27" s="4">
        <f t="shared" si="4"/>
        <v>4308.831132</v>
      </c>
      <c r="C27" s="4">
        <f t="shared" si="7"/>
        <v>2573.973197</v>
      </c>
      <c r="D27" s="14">
        <f t="shared" si="1"/>
        <v>2777.777778</v>
      </c>
      <c r="E27" s="4">
        <f t="shared" si="5"/>
        <v>8333.333333</v>
      </c>
      <c r="F27" s="4">
        <f t="shared" si="2"/>
        <v>250</v>
      </c>
      <c r="G27" s="4">
        <f t="shared" si="6"/>
        <v>137.2785705</v>
      </c>
      <c r="H27" s="4">
        <f t="shared" si="3"/>
        <v>3717.747981</v>
      </c>
      <c r="I27" s="16"/>
      <c r="J27" s="16"/>
    </row>
    <row r="28" ht="15.75" customHeight="1">
      <c r="A28" s="2">
        <v>18.0</v>
      </c>
      <c r="B28" s="4">
        <f t="shared" si="4"/>
        <v>4395.007754</v>
      </c>
      <c r="C28" s="4">
        <f t="shared" si="7"/>
        <v>2625.452661</v>
      </c>
      <c r="D28" s="14">
        <f t="shared" si="1"/>
        <v>2777.777778</v>
      </c>
      <c r="E28" s="4">
        <f t="shared" si="5"/>
        <v>5555.555556</v>
      </c>
      <c r="F28" s="4">
        <f t="shared" si="2"/>
        <v>166.6666667</v>
      </c>
      <c r="G28" s="4">
        <f t="shared" si="6"/>
        <v>140.0241419</v>
      </c>
      <c r="H28" s="4">
        <f t="shared" si="3"/>
        <v>3935.991829</v>
      </c>
      <c r="I28" s="16"/>
      <c r="J28" s="16"/>
    </row>
    <row r="29" ht="15.75" customHeight="1">
      <c r="A29" s="2">
        <v>19.0</v>
      </c>
      <c r="B29" s="4">
        <f t="shared" si="4"/>
        <v>4482.90791</v>
      </c>
      <c r="C29" s="4">
        <f t="shared" si="7"/>
        <v>2677.961714</v>
      </c>
      <c r="D29" s="14">
        <f t="shared" si="1"/>
        <v>2777.777778</v>
      </c>
      <c r="E29" s="4">
        <f t="shared" si="5"/>
        <v>2777.777778</v>
      </c>
      <c r="F29" s="4">
        <f t="shared" si="2"/>
        <v>83.33333333</v>
      </c>
      <c r="G29" s="4">
        <f t="shared" si="6"/>
        <v>142.8246248</v>
      </c>
      <c r="H29" s="4">
        <f t="shared" si="3"/>
        <v>4156.933888</v>
      </c>
      <c r="I29" s="16"/>
      <c r="J29" s="16"/>
    </row>
    <row r="30" ht="15.75" customHeight="1">
      <c r="A30" s="2">
        <v>20.0</v>
      </c>
      <c r="B30" s="4">
        <f t="shared" si="4"/>
        <v>4572.566068</v>
      </c>
      <c r="C30" s="4">
        <f t="shared" si="7"/>
        <v>2731.520948</v>
      </c>
      <c r="D30" s="14">
        <f t="shared" si="1"/>
        <v>2777.777778</v>
      </c>
      <c r="E30" s="4">
        <f t="shared" si="5"/>
        <v>0</v>
      </c>
      <c r="F30" s="4">
        <f t="shared" si="2"/>
        <v>0</v>
      </c>
      <c r="G30" s="4">
        <f t="shared" si="6"/>
        <v>145.6811173</v>
      </c>
      <c r="H30" s="4">
        <f t="shared" si="3"/>
        <v>4380.628121</v>
      </c>
      <c r="I30" s="16"/>
      <c r="J30" s="16"/>
    </row>
    <row r="31" ht="15.75" customHeight="1">
      <c r="B31" s="4"/>
      <c r="C31" s="4"/>
      <c r="D31" s="4"/>
      <c r="E31" s="4"/>
      <c r="F31" s="4"/>
      <c r="G31" s="4"/>
      <c r="H31" s="4"/>
      <c r="I31" s="3"/>
    </row>
    <row r="32" ht="15.75" customHeight="1">
      <c r="A32" s="2" t="s">
        <v>29</v>
      </c>
      <c r="B32" s="18">
        <f t="shared" ref="B32:D32" si="8">SUM(B11:B30)</f>
        <v>76263.36946</v>
      </c>
      <c r="C32" s="18">
        <f t="shared" si="8"/>
        <v>52289.36837</v>
      </c>
      <c r="D32" s="18">
        <f t="shared" si="8"/>
        <v>50000</v>
      </c>
      <c r="E32" s="4"/>
      <c r="F32" s="18">
        <f>SUM(F11:F30)</f>
        <v>15750</v>
      </c>
      <c r="G32" s="18"/>
      <c r="H32" s="18">
        <f>SUM(H11:H30)</f>
        <v>60373.00085</v>
      </c>
      <c r="I32" s="3"/>
    </row>
    <row r="33" ht="15.75" customHeight="1">
      <c r="B33" s="3"/>
      <c r="C33" s="3"/>
      <c r="D33" s="3"/>
      <c r="E33" s="3"/>
      <c r="F33" s="3"/>
    </row>
    <row r="34" ht="15.75" customHeight="1">
      <c r="B34" s="4">
        <f>B32+C32</f>
        <v>128552.7378</v>
      </c>
      <c r="C34" s="3"/>
      <c r="D34" s="3"/>
      <c r="E34" s="3"/>
      <c r="F34" s="3"/>
    </row>
    <row r="35" ht="15.75" customHeight="1">
      <c r="B35" s="3"/>
      <c r="C35" s="3"/>
      <c r="D35" s="3"/>
      <c r="E35" s="3"/>
      <c r="F35" s="3"/>
    </row>
    <row r="36" ht="15.75" customHeight="1">
      <c r="B36" s="3"/>
      <c r="C36" s="3"/>
      <c r="D36" s="3"/>
      <c r="E36" s="3"/>
      <c r="F36" s="3"/>
    </row>
    <row r="37" ht="15.75" customHeight="1">
      <c r="B37" s="3"/>
      <c r="C37" s="3"/>
      <c r="D37" s="3"/>
      <c r="E37" s="3"/>
      <c r="F37" s="3"/>
    </row>
    <row r="38" ht="15.75" customHeight="1">
      <c r="B38" s="3"/>
      <c r="C38" s="3"/>
      <c r="D38" s="3"/>
      <c r="E38" s="3"/>
      <c r="F38" s="3"/>
    </row>
    <row r="39" ht="15.75" customHeight="1">
      <c r="B39" s="3"/>
      <c r="C39" s="3"/>
      <c r="D39" s="3"/>
      <c r="E39" s="3"/>
      <c r="F39" s="3"/>
    </row>
    <row r="40" ht="15.75" customHeight="1">
      <c r="B40" s="3"/>
      <c r="C40" s="3"/>
      <c r="D40" s="3"/>
      <c r="E40" s="3"/>
      <c r="F40" s="3"/>
    </row>
    <row r="41" ht="15.75" customHeight="1">
      <c r="B41" s="3"/>
      <c r="C41" s="3"/>
      <c r="D41" s="3"/>
      <c r="E41" s="3"/>
      <c r="F41" s="3"/>
    </row>
    <row r="42" ht="15.75" customHeight="1">
      <c r="B42" s="3"/>
      <c r="C42" s="3"/>
      <c r="D42" s="3"/>
      <c r="E42" s="3"/>
      <c r="F42" s="3"/>
    </row>
    <row r="43" ht="15.75" customHeight="1">
      <c r="B43" s="3"/>
      <c r="C43" s="3"/>
      <c r="D43" s="3"/>
      <c r="E43" s="3"/>
      <c r="F43" s="3"/>
    </row>
    <row r="44" ht="15.75" customHeight="1">
      <c r="B44" s="3"/>
      <c r="C44" s="3"/>
      <c r="D44" s="3"/>
      <c r="E44" s="3"/>
      <c r="F44" s="3"/>
    </row>
    <row r="45" ht="15.75" customHeight="1">
      <c r="B45" s="3"/>
      <c r="C45" s="3"/>
      <c r="D45" s="3"/>
      <c r="E45" s="3"/>
      <c r="F45" s="3"/>
    </row>
    <row r="46" ht="15.75" customHeight="1">
      <c r="B46" s="3"/>
      <c r="C46" s="3"/>
      <c r="D46" s="3"/>
      <c r="E46" s="3"/>
      <c r="F46" s="3"/>
    </row>
    <row r="47" ht="15.75" customHeight="1">
      <c r="B47" s="3"/>
      <c r="C47" s="3"/>
      <c r="D47" s="3"/>
      <c r="E47" s="3"/>
      <c r="F47" s="3"/>
    </row>
    <row r="48" ht="15.75" customHeight="1">
      <c r="B48" s="3"/>
      <c r="C48" s="3"/>
      <c r="D48" s="3"/>
      <c r="E48" s="3"/>
      <c r="F48" s="3"/>
    </row>
    <row r="49" ht="15.75" customHeight="1">
      <c r="B49" s="3"/>
      <c r="C49" s="3"/>
      <c r="D49" s="3"/>
      <c r="E49" s="3"/>
      <c r="F49" s="3"/>
    </row>
    <row r="50" ht="15.75" customHeight="1">
      <c r="B50" s="3"/>
      <c r="C50" s="3"/>
      <c r="D50" s="3"/>
      <c r="E50" s="3"/>
      <c r="F50" s="3"/>
    </row>
    <row r="51" ht="15.75" customHeight="1">
      <c r="B51" s="3"/>
      <c r="C51" s="3"/>
      <c r="D51" s="3"/>
      <c r="E51" s="3"/>
      <c r="F51" s="3"/>
    </row>
    <row r="52" ht="15.75" customHeight="1">
      <c r="B52" s="3"/>
      <c r="C52" s="3"/>
      <c r="D52" s="3"/>
      <c r="E52" s="3"/>
      <c r="F52" s="3"/>
    </row>
    <row r="53" ht="15.75" customHeight="1">
      <c r="B53" s="3"/>
      <c r="C53" s="3"/>
      <c r="D53" s="3"/>
      <c r="E53" s="3"/>
      <c r="F53" s="3"/>
    </row>
    <row r="54" ht="15.75" customHeight="1">
      <c r="B54" s="3"/>
      <c r="C54" s="3"/>
      <c r="D54" s="3"/>
      <c r="E54" s="3"/>
      <c r="F54" s="3"/>
    </row>
    <row r="55" ht="15.75" customHeight="1">
      <c r="B55" s="3"/>
      <c r="C55" s="3"/>
      <c r="D55" s="3"/>
      <c r="E55" s="3"/>
      <c r="F55" s="3"/>
    </row>
    <row r="56" ht="15.75" customHeight="1">
      <c r="B56" s="3"/>
      <c r="C56" s="3"/>
      <c r="D56" s="3"/>
      <c r="E56" s="3"/>
      <c r="F56" s="3"/>
    </row>
    <row r="57" ht="15.75" customHeight="1">
      <c r="B57" s="3"/>
      <c r="C57" s="3"/>
      <c r="D57" s="3"/>
      <c r="E57" s="3"/>
      <c r="F57" s="3"/>
    </row>
    <row r="58" ht="15.75" customHeight="1">
      <c r="B58" s="3"/>
      <c r="C58" s="3"/>
      <c r="D58" s="3"/>
      <c r="E58" s="3"/>
      <c r="F58" s="3"/>
    </row>
    <row r="59" ht="15.75" customHeight="1">
      <c r="B59" s="3"/>
      <c r="C59" s="3"/>
      <c r="D59" s="3"/>
      <c r="E59" s="3"/>
      <c r="F59" s="3"/>
    </row>
    <row r="60" ht="15.75" customHeight="1">
      <c r="B60" s="3"/>
      <c r="C60" s="3"/>
      <c r="D60" s="3"/>
      <c r="E60" s="3"/>
      <c r="F60" s="3"/>
    </row>
    <row r="61" ht="15.75" customHeight="1">
      <c r="B61" s="3"/>
      <c r="C61" s="3"/>
      <c r="D61" s="3"/>
      <c r="E61" s="3"/>
      <c r="F61" s="3"/>
    </row>
    <row r="62" ht="15.75" customHeight="1">
      <c r="B62" s="3"/>
      <c r="C62" s="3"/>
      <c r="D62" s="3"/>
      <c r="E62" s="3"/>
      <c r="F62" s="3"/>
    </row>
    <row r="63" ht="15.75" customHeight="1">
      <c r="B63" s="3"/>
      <c r="C63" s="3"/>
      <c r="D63" s="3"/>
      <c r="E63" s="3"/>
      <c r="F63" s="3"/>
    </row>
    <row r="64" ht="15.75" customHeight="1">
      <c r="B64" s="3"/>
      <c r="C64" s="3"/>
      <c r="D64" s="3"/>
      <c r="E64" s="3"/>
      <c r="F64" s="3"/>
    </row>
    <row r="65" ht="15.75" customHeight="1">
      <c r="B65" s="3"/>
      <c r="C65" s="3"/>
      <c r="D65" s="3"/>
      <c r="E65" s="3"/>
      <c r="F65" s="3"/>
    </row>
    <row r="66" ht="15.75" customHeight="1">
      <c r="B66" s="3"/>
      <c r="C66" s="3"/>
      <c r="D66" s="3"/>
      <c r="E66" s="3"/>
      <c r="F66" s="3"/>
    </row>
    <row r="67" ht="15.75" customHeight="1">
      <c r="B67" s="3"/>
      <c r="C67" s="3"/>
      <c r="D67" s="3"/>
      <c r="E67" s="3"/>
      <c r="F67" s="3"/>
    </row>
    <row r="68" ht="15.75" customHeight="1">
      <c r="B68" s="3"/>
      <c r="C68" s="3"/>
      <c r="D68" s="3"/>
      <c r="E68" s="3"/>
      <c r="F68" s="3"/>
    </row>
    <row r="69" ht="15.75" customHeight="1">
      <c r="B69" s="3"/>
      <c r="C69" s="3"/>
      <c r="D69" s="3"/>
      <c r="E69" s="3"/>
      <c r="F69" s="3"/>
    </row>
    <row r="70" ht="15.75" customHeight="1">
      <c r="B70" s="3"/>
      <c r="C70" s="3"/>
      <c r="D70" s="3"/>
      <c r="E70" s="3"/>
      <c r="F70" s="3"/>
    </row>
    <row r="71" ht="15.75" customHeight="1">
      <c r="B71" s="3"/>
      <c r="C71" s="3"/>
      <c r="D71" s="3"/>
      <c r="E71" s="3"/>
      <c r="F71" s="3"/>
    </row>
    <row r="72" ht="15.75" customHeight="1">
      <c r="B72" s="3"/>
      <c r="C72" s="3"/>
      <c r="D72" s="3"/>
      <c r="E72" s="3"/>
      <c r="F72" s="3"/>
    </row>
    <row r="73" ht="15.75" customHeight="1">
      <c r="B73" s="3"/>
      <c r="C73" s="3"/>
      <c r="D73" s="3"/>
      <c r="E73" s="3"/>
      <c r="F73" s="3"/>
    </row>
    <row r="74" ht="15.75" customHeight="1">
      <c r="B74" s="3"/>
      <c r="C74" s="3"/>
      <c r="D74" s="3"/>
      <c r="E74" s="3"/>
      <c r="F74" s="3"/>
    </row>
    <row r="75" ht="15.75" customHeight="1">
      <c r="B75" s="3"/>
      <c r="C75" s="3"/>
      <c r="D75" s="3"/>
      <c r="E75" s="3"/>
      <c r="F75" s="3"/>
    </row>
    <row r="76" ht="15.75" customHeight="1">
      <c r="B76" s="3"/>
      <c r="C76" s="3"/>
      <c r="D76" s="3"/>
      <c r="E76" s="3"/>
      <c r="F76" s="3"/>
    </row>
    <row r="77" ht="15.75" customHeight="1">
      <c r="B77" s="3"/>
      <c r="C77" s="3"/>
      <c r="D77" s="3"/>
      <c r="E77" s="3"/>
      <c r="F77" s="3"/>
    </row>
    <row r="78" ht="15.75" customHeight="1">
      <c r="B78" s="3"/>
      <c r="C78" s="3"/>
      <c r="D78" s="3"/>
      <c r="E78" s="3"/>
      <c r="F78" s="3"/>
    </row>
    <row r="79" ht="15.75" customHeight="1">
      <c r="B79" s="3"/>
      <c r="C79" s="3"/>
      <c r="D79" s="3"/>
      <c r="E79" s="3"/>
      <c r="F79" s="3"/>
    </row>
    <row r="80" ht="15.75" customHeight="1">
      <c r="B80" s="3"/>
      <c r="C80" s="3"/>
      <c r="D80" s="3"/>
      <c r="E80" s="3"/>
      <c r="F80" s="3"/>
    </row>
    <row r="81" ht="15.75" customHeight="1">
      <c r="B81" s="3"/>
      <c r="C81" s="3"/>
      <c r="D81" s="3"/>
      <c r="E81" s="3"/>
      <c r="F81" s="3"/>
    </row>
    <row r="82" ht="15.75" customHeight="1">
      <c r="B82" s="3"/>
      <c r="C82" s="3"/>
      <c r="D82" s="3"/>
      <c r="E82" s="3"/>
      <c r="F82" s="3"/>
    </row>
    <row r="83" ht="15.75" customHeight="1">
      <c r="B83" s="3"/>
      <c r="C83" s="3"/>
      <c r="D83" s="3"/>
      <c r="E83" s="3"/>
      <c r="F83" s="3"/>
    </row>
    <row r="84" ht="15.75" customHeight="1">
      <c r="B84" s="3"/>
      <c r="C84" s="3"/>
      <c r="D84" s="3"/>
      <c r="E84" s="3"/>
      <c r="F84" s="3"/>
    </row>
    <row r="85" ht="15.75" customHeight="1">
      <c r="B85" s="3"/>
      <c r="C85" s="3"/>
      <c r="D85" s="3"/>
      <c r="E85" s="3"/>
      <c r="F85" s="3"/>
    </row>
    <row r="86" ht="15.75" customHeight="1">
      <c r="B86" s="3"/>
      <c r="C86" s="3"/>
      <c r="D86" s="3"/>
      <c r="E86" s="3"/>
      <c r="F86" s="3"/>
    </row>
    <row r="87" ht="15.75" customHeight="1">
      <c r="B87" s="3"/>
      <c r="C87" s="3"/>
      <c r="D87" s="3"/>
      <c r="E87" s="3"/>
      <c r="F87" s="3"/>
    </row>
    <row r="88" ht="15.75" customHeight="1">
      <c r="B88" s="3"/>
      <c r="C88" s="3"/>
      <c r="D88" s="3"/>
      <c r="E88" s="3"/>
      <c r="F88" s="3"/>
    </row>
    <row r="89" ht="15.75" customHeight="1">
      <c r="B89" s="3"/>
      <c r="C89" s="3"/>
      <c r="D89" s="3"/>
      <c r="E89" s="3"/>
      <c r="F89" s="3"/>
    </row>
    <row r="90" ht="15.75" customHeight="1">
      <c r="B90" s="3"/>
      <c r="C90" s="3"/>
      <c r="D90" s="3"/>
      <c r="E90" s="3"/>
      <c r="F90" s="3"/>
    </row>
    <row r="91" ht="15.75" customHeight="1">
      <c r="B91" s="3"/>
      <c r="C91" s="3"/>
      <c r="D91" s="3"/>
      <c r="E91" s="3"/>
      <c r="F91" s="3"/>
    </row>
    <row r="92" ht="15.75" customHeight="1">
      <c r="B92" s="3"/>
      <c r="C92" s="3"/>
      <c r="D92" s="3"/>
      <c r="E92" s="3"/>
      <c r="F92" s="3"/>
    </row>
    <row r="93" ht="15.75" customHeight="1">
      <c r="B93" s="3"/>
      <c r="C93" s="3"/>
      <c r="D93" s="3"/>
      <c r="E93" s="3"/>
      <c r="F93" s="3"/>
    </row>
    <row r="94" ht="15.75" customHeight="1">
      <c r="B94" s="3"/>
      <c r="C94" s="3"/>
      <c r="D94" s="3"/>
      <c r="E94" s="3"/>
      <c r="F94" s="3"/>
    </row>
    <row r="95" ht="15.75" customHeight="1">
      <c r="B95" s="3"/>
      <c r="C95" s="3"/>
      <c r="D95" s="3"/>
      <c r="E95" s="3"/>
      <c r="F95" s="3"/>
    </row>
    <row r="96" ht="15.75" customHeight="1">
      <c r="B96" s="3"/>
      <c r="C96" s="3"/>
      <c r="D96" s="3"/>
      <c r="E96" s="3"/>
      <c r="F96" s="3"/>
    </row>
    <row r="97" ht="15.75" customHeight="1">
      <c r="B97" s="3"/>
      <c r="C97" s="3"/>
      <c r="D97" s="3"/>
      <c r="E97" s="3"/>
      <c r="F97" s="3"/>
    </row>
    <row r="98" ht="15.75" customHeight="1">
      <c r="B98" s="3"/>
      <c r="C98" s="3"/>
      <c r="D98" s="3"/>
      <c r="E98" s="3"/>
      <c r="F98" s="3"/>
    </row>
    <row r="99" ht="15.75" customHeight="1">
      <c r="B99" s="3"/>
      <c r="C99" s="3"/>
      <c r="D99" s="3"/>
      <c r="E99" s="3"/>
      <c r="F99" s="3"/>
    </row>
    <row r="100" ht="15.75" customHeight="1">
      <c r="B100" s="3"/>
      <c r="C100" s="3"/>
      <c r="D100" s="3"/>
      <c r="E100" s="3"/>
      <c r="F100" s="3"/>
    </row>
    <row r="101" ht="15.75" customHeight="1">
      <c r="B101" s="3"/>
      <c r="C101" s="3"/>
      <c r="D101" s="3"/>
      <c r="E101" s="3"/>
      <c r="F101" s="3"/>
    </row>
    <row r="102" ht="15.75" customHeight="1">
      <c r="B102" s="3"/>
      <c r="C102" s="3"/>
      <c r="D102" s="3"/>
      <c r="E102" s="3"/>
      <c r="F102" s="3"/>
    </row>
    <row r="103" ht="15.75" customHeight="1">
      <c r="B103" s="3"/>
      <c r="C103" s="3"/>
      <c r="D103" s="3"/>
      <c r="E103" s="3"/>
      <c r="F103" s="3"/>
    </row>
    <row r="104" ht="15.75" customHeight="1">
      <c r="B104" s="3"/>
      <c r="C104" s="3"/>
      <c r="D104" s="3"/>
      <c r="E104" s="3"/>
      <c r="F104" s="3"/>
    </row>
    <row r="105" ht="15.75" customHeight="1">
      <c r="B105" s="3"/>
      <c r="C105" s="3"/>
      <c r="D105" s="3"/>
      <c r="E105" s="3"/>
      <c r="F105" s="3"/>
    </row>
    <row r="106" ht="15.75" customHeight="1">
      <c r="B106" s="3"/>
      <c r="C106" s="3"/>
      <c r="D106" s="3"/>
      <c r="E106" s="3"/>
      <c r="F106" s="3"/>
    </row>
    <row r="107" ht="15.75" customHeight="1">
      <c r="B107" s="3"/>
      <c r="C107" s="3"/>
      <c r="D107" s="3"/>
      <c r="E107" s="3"/>
      <c r="F107" s="3"/>
    </row>
    <row r="108" ht="15.75" customHeight="1">
      <c r="B108" s="3"/>
      <c r="C108" s="3"/>
      <c r="D108" s="3"/>
      <c r="E108" s="3"/>
      <c r="F108" s="3"/>
    </row>
    <row r="109" ht="15.75" customHeight="1">
      <c r="B109" s="3"/>
      <c r="C109" s="3"/>
      <c r="D109" s="3"/>
      <c r="E109" s="3"/>
      <c r="F109" s="3"/>
    </row>
    <row r="110" ht="15.75" customHeight="1">
      <c r="B110" s="3"/>
      <c r="C110" s="3"/>
      <c r="D110" s="3"/>
      <c r="E110" s="3"/>
      <c r="F110" s="3"/>
    </row>
    <row r="111" ht="15.75" customHeight="1">
      <c r="B111" s="3"/>
      <c r="C111" s="3"/>
      <c r="D111" s="3"/>
      <c r="E111" s="3"/>
      <c r="F111" s="3"/>
    </row>
    <row r="112" ht="15.75" customHeight="1">
      <c r="B112" s="3"/>
      <c r="C112" s="3"/>
      <c r="D112" s="3"/>
      <c r="E112" s="3"/>
      <c r="F112" s="3"/>
    </row>
    <row r="113" ht="15.75" customHeight="1">
      <c r="B113" s="3"/>
      <c r="C113" s="3"/>
      <c r="D113" s="3"/>
      <c r="E113" s="3"/>
      <c r="F113" s="3"/>
    </row>
    <row r="114" ht="15.75" customHeight="1">
      <c r="B114" s="3"/>
      <c r="C114" s="3"/>
      <c r="D114" s="3"/>
      <c r="E114" s="3"/>
      <c r="F114" s="3"/>
    </row>
    <row r="115" ht="15.75" customHeight="1">
      <c r="B115" s="3"/>
      <c r="C115" s="3"/>
      <c r="D115" s="3"/>
      <c r="E115" s="3"/>
      <c r="F115" s="3"/>
    </row>
    <row r="116" ht="15.75" customHeight="1">
      <c r="B116" s="3"/>
      <c r="C116" s="3"/>
      <c r="D116" s="3"/>
      <c r="E116" s="3"/>
      <c r="F116" s="3"/>
    </row>
    <row r="117" ht="15.75" customHeight="1">
      <c r="B117" s="3"/>
      <c r="C117" s="3"/>
      <c r="D117" s="3"/>
      <c r="E117" s="3"/>
      <c r="F117" s="3"/>
    </row>
    <row r="118" ht="15.75" customHeight="1">
      <c r="B118" s="3"/>
      <c r="C118" s="3"/>
      <c r="D118" s="3"/>
      <c r="E118" s="3"/>
      <c r="F118" s="3"/>
    </row>
    <row r="119" ht="15.75" customHeight="1">
      <c r="B119" s="3"/>
      <c r="C119" s="3"/>
      <c r="D119" s="3"/>
      <c r="E119" s="3"/>
      <c r="F119" s="3"/>
    </row>
    <row r="120" ht="15.75" customHeight="1">
      <c r="B120" s="3"/>
      <c r="C120" s="3"/>
      <c r="D120" s="3"/>
      <c r="E120" s="3"/>
      <c r="F120" s="3"/>
    </row>
    <row r="121" ht="15.75" customHeight="1">
      <c r="B121" s="3"/>
      <c r="C121" s="3"/>
      <c r="D121" s="3"/>
      <c r="E121" s="3"/>
      <c r="F121" s="3"/>
    </row>
    <row r="122" ht="15.75" customHeight="1">
      <c r="B122" s="3"/>
      <c r="C122" s="3"/>
      <c r="D122" s="3"/>
      <c r="E122" s="3"/>
      <c r="F122" s="3"/>
    </row>
    <row r="123" ht="15.75" customHeight="1">
      <c r="B123" s="3"/>
      <c r="C123" s="3"/>
      <c r="D123" s="3"/>
      <c r="E123" s="3"/>
      <c r="F123" s="3"/>
    </row>
    <row r="124" ht="15.75" customHeight="1">
      <c r="B124" s="3"/>
      <c r="C124" s="3"/>
      <c r="D124" s="3"/>
      <c r="E124" s="3"/>
      <c r="F124" s="3"/>
    </row>
    <row r="125" ht="15.75" customHeight="1">
      <c r="B125" s="3"/>
      <c r="C125" s="3"/>
      <c r="D125" s="3"/>
      <c r="E125" s="3"/>
      <c r="F125" s="3"/>
    </row>
    <row r="126" ht="15.75" customHeight="1">
      <c r="B126" s="3"/>
      <c r="C126" s="3"/>
      <c r="D126" s="3"/>
      <c r="E126" s="3"/>
      <c r="F126" s="3"/>
    </row>
    <row r="127" ht="15.75" customHeight="1">
      <c r="B127" s="3"/>
      <c r="C127" s="3"/>
      <c r="D127" s="3"/>
      <c r="E127" s="3"/>
      <c r="F127" s="3"/>
    </row>
    <row r="128" ht="15.75" customHeight="1">
      <c r="B128" s="3"/>
      <c r="C128" s="3"/>
      <c r="D128" s="3"/>
      <c r="E128" s="3"/>
      <c r="F128" s="3"/>
    </row>
    <row r="129" ht="15.75" customHeight="1">
      <c r="B129" s="3"/>
      <c r="C129" s="3"/>
      <c r="D129" s="3"/>
      <c r="E129" s="3"/>
      <c r="F129" s="3"/>
    </row>
    <row r="130" ht="15.75" customHeight="1">
      <c r="B130" s="3"/>
      <c r="C130" s="3"/>
      <c r="D130" s="3"/>
      <c r="E130" s="3"/>
      <c r="F130" s="3"/>
    </row>
    <row r="131" ht="15.75" customHeight="1">
      <c r="B131" s="3"/>
      <c r="C131" s="3"/>
      <c r="D131" s="3"/>
      <c r="E131" s="3"/>
      <c r="F131" s="3"/>
    </row>
    <row r="132" ht="15.75" customHeight="1">
      <c r="B132" s="3"/>
      <c r="C132" s="3"/>
      <c r="D132" s="3"/>
      <c r="E132" s="3"/>
      <c r="F132" s="3"/>
    </row>
    <row r="133" ht="15.75" customHeight="1">
      <c r="B133" s="3"/>
      <c r="C133" s="3"/>
      <c r="D133" s="3"/>
      <c r="E133" s="3"/>
      <c r="F133" s="3"/>
    </row>
    <row r="134" ht="15.75" customHeight="1">
      <c r="B134" s="3"/>
      <c r="C134" s="3"/>
      <c r="D134" s="3"/>
      <c r="E134" s="3"/>
      <c r="F134" s="3"/>
    </row>
    <row r="135" ht="15.75" customHeight="1">
      <c r="B135" s="3"/>
      <c r="C135" s="3"/>
      <c r="D135" s="3"/>
      <c r="E135" s="3"/>
      <c r="F135" s="3"/>
    </row>
    <row r="136" ht="15.75" customHeight="1">
      <c r="B136" s="3"/>
      <c r="C136" s="3"/>
      <c r="D136" s="3"/>
      <c r="E136" s="3"/>
      <c r="F136" s="3"/>
    </row>
    <row r="137" ht="15.75" customHeight="1">
      <c r="B137" s="3"/>
      <c r="C137" s="3"/>
      <c r="D137" s="3"/>
      <c r="E137" s="3"/>
      <c r="F137" s="3"/>
    </row>
    <row r="138" ht="15.75" customHeight="1">
      <c r="B138" s="3"/>
      <c r="C138" s="3"/>
      <c r="D138" s="3"/>
      <c r="E138" s="3"/>
      <c r="F138" s="3"/>
    </row>
    <row r="139" ht="15.75" customHeight="1">
      <c r="B139" s="3"/>
      <c r="C139" s="3"/>
      <c r="D139" s="3"/>
      <c r="E139" s="3"/>
      <c r="F139" s="3"/>
    </row>
    <row r="140" ht="15.75" customHeight="1">
      <c r="B140" s="3"/>
      <c r="C140" s="3"/>
      <c r="D140" s="3"/>
      <c r="E140" s="3"/>
      <c r="F140" s="3"/>
    </row>
    <row r="141" ht="15.75" customHeight="1">
      <c r="B141" s="3"/>
      <c r="C141" s="3"/>
      <c r="D141" s="3"/>
      <c r="E141" s="3"/>
      <c r="F141" s="3"/>
    </row>
    <row r="142" ht="15.75" customHeight="1">
      <c r="B142" s="3"/>
      <c r="C142" s="3"/>
      <c r="D142" s="3"/>
      <c r="E142" s="3"/>
      <c r="F142" s="3"/>
    </row>
    <row r="143" ht="15.75" customHeight="1">
      <c r="B143" s="3"/>
      <c r="C143" s="3"/>
      <c r="D143" s="3"/>
      <c r="E143" s="3"/>
      <c r="F143" s="3"/>
    </row>
    <row r="144" ht="15.75" customHeight="1">
      <c r="B144" s="3"/>
      <c r="C144" s="3"/>
      <c r="D144" s="3"/>
      <c r="E144" s="3"/>
      <c r="F144" s="3"/>
    </row>
    <row r="145" ht="15.75" customHeight="1">
      <c r="B145" s="3"/>
      <c r="C145" s="3"/>
      <c r="D145" s="3"/>
      <c r="E145" s="3"/>
      <c r="F145" s="3"/>
    </row>
    <row r="146" ht="15.75" customHeight="1">
      <c r="B146" s="3"/>
      <c r="C146" s="3"/>
      <c r="D146" s="3"/>
      <c r="E146" s="3"/>
      <c r="F146" s="3"/>
    </row>
    <row r="147" ht="15.75" customHeight="1">
      <c r="B147" s="3"/>
      <c r="C147" s="3"/>
      <c r="D147" s="3"/>
      <c r="E147" s="3"/>
      <c r="F147" s="3"/>
    </row>
    <row r="148" ht="15.75" customHeight="1">
      <c r="B148" s="3"/>
      <c r="C148" s="3"/>
      <c r="D148" s="3"/>
      <c r="E148" s="3"/>
      <c r="F148" s="3"/>
    </row>
    <row r="149" ht="15.75" customHeight="1">
      <c r="B149" s="3"/>
      <c r="C149" s="3"/>
      <c r="D149" s="3"/>
      <c r="E149" s="3"/>
      <c r="F149" s="3"/>
    </row>
    <row r="150" ht="15.75" customHeight="1">
      <c r="B150" s="3"/>
      <c r="C150" s="3"/>
      <c r="D150" s="3"/>
      <c r="E150" s="3"/>
      <c r="F150" s="3"/>
    </row>
    <row r="151" ht="15.75" customHeight="1">
      <c r="B151" s="3"/>
      <c r="C151" s="3"/>
      <c r="D151" s="3"/>
      <c r="E151" s="3"/>
      <c r="F151" s="3"/>
    </row>
    <row r="152" ht="15.75" customHeight="1">
      <c r="B152" s="3"/>
      <c r="C152" s="3"/>
      <c r="D152" s="3"/>
      <c r="E152" s="3"/>
      <c r="F152" s="3"/>
    </row>
    <row r="153" ht="15.75" customHeight="1">
      <c r="B153" s="3"/>
      <c r="C153" s="3"/>
      <c r="D153" s="3"/>
      <c r="E153" s="3"/>
      <c r="F153" s="3"/>
    </row>
    <row r="154" ht="15.75" customHeight="1">
      <c r="B154" s="3"/>
      <c r="C154" s="3"/>
      <c r="D154" s="3"/>
      <c r="E154" s="3"/>
      <c r="F154" s="3"/>
    </row>
    <row r="155" ht="15.75" customHeight="1">
      <c r="B155" s="3"/>
      <c r="C155" s="3"/>
      <c r="D155" s="3"/>
      <c r="E155" s="3"/>
      <c r="F155" s="3"/>
    </row>
    <row r="156" ht="15.75" customHeight="1">
      <c r="B156" s="3"/>
      <c r="C156" s="3"/>
      <c r="D156" s="3"/>
      <c r="E156" s="3"/>
      <c r="F156" s="3"/>
    </row>
    <row r="157" ht="15.75" customHeight="1">
      <c r="B157" s="3"/>
      <c r="C157" s="3"/>
      <c r="D157" s="3"/>
      <c r="E157" s="3"/>
      <c r="F157" s="3"/>
    </row>
    <row r="158" ht="15.75" customHeight="1">
      <c r="B158" s="3"/>
      <c r="C158" s="3"/>
      <c r="D158" s="3"/>
      <c r="E158" s="3"/>
      <c r="F158" s="3"/>
    </row>
    <row r="159" ht="15.75" customHeight="1">
      <c r="B159" s="3"/>
      <c r="C159" s="3"/>
      <c r="D159" s="3"/>
      <c r="E159" s="3"/>
      <c r="F159" s="3"/>
    </row>
    <row r="160" ht="15.75" customHeight="1">
      <c r="B160" s="3"/>
      <c r="C160" s="3"/>
      <c r="D160" s="3"/>
      <c r="E160" s="3"/>
      <c r="F160" s="3"/>
    </row>
    <row r="161" ht="15.75" customHeight="1">
      <c r="B161" s="3"/>
      <c r="C161" s="3"/>
      <c r="D161" s="3"/>
      <c r="E161" s="3"/>
      <c r="F161" s="3"/>
    </row>
    <row r="162" ht="15.75" customHeight="1">
      <c r="B162" s="3"/>
      <c r="C162" s="3"/>
      <c r="D162" s="3"/>
      <c r="E162" s="3"/>
      <c r="F162" s="3"/>
    </row>
    <row r="163" ht="15.75" customHeight="1">
      <c r="B163" s="3"/>
      <c r="C163" s="3"/>
      <c r="D163" s="3"/>
      <c r="E163" s="3"/>
      <c r="F163" s="3"/>
    </row>
    <row r="164" ht="15.75" customHeight="1">
      <c r="B164" s="3"/>
      <c r="C164" s="3"/>
      <c r="D164" s="3"/>
      <c r="E164" s="3"/>
      <c r="F164" s="3"/>
    </row>
    <row r="165" ht="15.75" customHeight="1">
      <c r="B165" s="3"/>
      <c r="C165" s="3"/>
      <c r="D165" s="3"/>
      <c r="E165" s="3"/>
      <c r="F165" s="3"/>
    </row>
    <row r="166" ht="15.75" customHeight="1">
      <c r="B166" s="3"/>
      <c r="C166" s="3"/>
      <c r="D166" s="3"/>
      <c r="E166" s="3"/>
      <c r="F166" s="3"/>
    </row>
    <row r="167" ht="15.75" customHeight="1">
      <c r="B167" s="3"/>
      <c r="C167" s="3"/>
      <c r="D167" s="3"/>
      <c r="E167" s="3"/>
      <c r="F167" s="3"/>
    </row>
    <row r="168" ht="15.75" customHeight="1">
      <c r="B168" s="3"/>
      <c r="C168" s="3"/>
      <c r="D168" s="3"/>
      <c r="E168" s="3"/>
      <c r="F168" s="3"/>
    </row>
    <row r="169" ht="15.75" customHeight="1">
      <c r="B169" s="3"/>
      <c r="C169" s="3"/>
      <c r="D169" s="3"/>
      <c r="E169" s="3"/>
      <c r="F169" s="3"/>
    </row>
    <row r="170" ht="15.75" customHeight="1">
      <c r="B170" s="3"/>
      <c r="C170" s="3"/>
      <c r="D170" s="3"/>
      <c r="E170" s="3"/>
      <c r="F170" s="3"/>
    </row>
    <row r="171" ht="15.75" customHeight="1">
      <c r="B171" s="3"/>
      <c r="C171" s="3"/>
      <c r="D171" s="3"/>
      <c r="E171" s="3"/>
      <c r="F171" s="3"/>
    </row>
    <row r="172" ht="15.75" customHeight="1">
      <c r="B172" s="3"/>
      <c r="C172" s="3"/>
      <c r="D172" s="3"/>
      <c r="E172" s="3"/>
      <c r="F172" s="3"/>
    </row>
    <row r="173" ht="15.75" customHeight="1">
      <c r="B173" s="3"/>
      <c r="C173" s="3"/>
      <c r="D173" s="3"/>
      <c r="E173" s="3"/>
      <c r="F173" s="3"/>
    </row>
    <row r="174" ht="15.75" customHeight="1">
      <c r="B174" s="3"/>
      <c r="C174" s="3"/>
      <c r="D174" s="3"/>
      <c r="E174" s="3"/>
      <c r="F174" s="3"/>
    </row>
    <row r="175" ht="15.75" customHeight="1">
      <c r="B175" s="3"/>
      <c r="C175" s="3"/>
      <c r="D175" s="3"/>
      <c r="E175" s="3"/>
      <c r="F175" s="3"/>
    </row>
    <row r="176" ht="15.75" customHeight="1">
      <c r="B176" s="3"/>
      <c r="C176" s="3"/>
      <c r="D176" s="3"/>
      <c r="E176" s="3"/>
      <c r="F176" s="3"/>
    </row>
    <row r="177" ht="15.75" customHeight="1">
      <c r="B177" s="3"/>
      <c r="C177" s="3"/>
      <c r="D177" s="3"/>
      <c r="E177" s="3"/>
      <c r="F177" s="3"/>
    </row>
    <row r="178" ht="15.75" customHeight="1">
      <c r="B178" s="3"/>
      <c r="C178" s="3"/>
      <c r="D178" s="3"/>
      <c r="E178" s="3"/>
      <c r="F178" s="3"/>
    </row>
    <row r="179" ht="15.75" customHeight="1">
      <c r="B179" s="3"/>
      <c r="C179" s="3"/>
      <c r="D179" s="3"/>
      <c r="E179" s="3"/>
      <c r="F179" s="3"/>
    </row>
    <row r="180" ht="15.75" customHeight="1">
      <c r="B180" s="3"/>
      <c r="C180" s="3"/>
      <c r="D180" s="3"/>
      <c r="E180" s="3"/>
      <c r="F180" s="3"/>
    </row>
    <row r="181" ht="15.75" customHeight="1">
      <c r="B181" s="3"/>
      <c r="C181" s="3"/>
      <c r="D181" s="3"/>
      <c r="E181" s="3"/>
      <c r="F181" s="3"/>
    </row>
    <row r="182" ht="15.75" customHeight="1">
      <c r="B182" s="3"/>
      <c r="C182" s="3"/>
      <c r="D182" s="3"/>
      <c r="E182" s="3"/>
      <c r="F182" s="3"/>
    </row>
    <row r="183" ht="15.75" customHeight="1">
      <c r="B183" s="3"/>
      <c r="C183" s="3"/>
      <c r="D183" s="3"/>
      <c r="E183" s="3"/>
      <c r="F183" s="3"/>
    </row>
    <row r="184" ht="15.75" customHeight="1">
      <c r="B184" s="3"/>
      <c r="C184" s="3"/>
      <c r="D184" s="3"/>
      <c r="E184" s="3"/>
      <c r="F184" s="3"/>
    </row>
    <row r="185" ht="15.75" customHeight="1">
      <c r="B185" s="3"/>
      <c r="C185" s="3"/>
      <c r="D185" s="3"/>
      <c r="E185" s="3"/>
      <c r="F185" s="3"/>
    </row>
    <row r="186" ht="15.75" customHeight="1">
      <c r="B186" s="3"/>
      <c r="C186" s="3"/>
      <c r="D186" s="3"/>
      <c r="E186" s="3"/>
      <c r="F186" s="3"/>
    </row>
    <row r="187" ht="15.75" customHeight="1">
      <c r="B187" s="3"/>
      <c r="C187" s="3"/>
      <c r="D187" s="3"/>
      <c r="E187" s="3"/>
      <c r="F187" s="3"/>
    </row>
    <row r="188" ht="15.75" customHeight="1">
      <c r="B188" s="3"/>
      <c r="C188" s="3"/>
      <c r="D188" s="3"/>
      <c r="E188" s="3"/>
      <c r="F188" s="3"/>
    </row>
    <row r="189" ht="15.75" customHeight="1">
      <c r="B189" s="3"/>
      <c r="C189" s="3"/>
      <c r="D189" s="3"/>
      <c r="E189" s="3"/>
      <c r="F189" s="3"/>
    </row>
    <row r="190" ht="15.75" customHeight="1">
      <c r="B190" s="3"/>
      <c r="C190" s="3"/>
      <c r="D190" s="3"/>
      <c r="E190" s="3"/>
      <c r="F190" s="3"/>
    </row>
    <row r="191" ht="15.75" customHeight="1">
      <c r="B191" s="3"/>
      <c r="C191" s="3"/>
      <c r="D191" s="3"/>
      <c r="E191" s="3"/>
      <c r="F191" s="3"/>
    </row>
    <row r="192" ht="15.75" customHeight="1">
      <c r="B192" s="3"/>
      <c r="C192" s="3"/>
      <c r="D192" s="3"/>
      <c r="E192" s="3"/>
      <c r="F192" s="3"/>
    </row>
    <row r="193" ht="15.75" customHeight="1">
      <c r="B193" s="3"/>
      <c r="C193" s="3"/>
      <c r="D193" s="3"/>
      <c r="E193" s="3"/>
      <c r="F193" s="3"/>
    </row>
    <row r="194" ht="15.75" customHeight="1">
      <c r="B194" s="3"/>
      <c r="C194" s="3"/>
      <c r="D194" s="3"/>
      <c r="E194" s="3"/>
      <c r="F194" s="3"/>
    </row>
    <row r="195" ht="15.75" customHeight="1">
      <c r="B195" s="3"/>
      <c r="C195" s="3"/>
      <c r="D195" s="3"/>
      <c r="E195" s="3"/>
      <c r="F195" s="3"/>
    </row>
    <row r="196" ht="15.75" customHeight="1">
      <c r="B196" s="3"/>
      <c r="C196" s="3"/>
      <c r="D196" s="3"/>
      <c r="E196" s="3"/>
      <c r="F196" s="3"/>
    </row>
    <row r="197" ht="15.75" customHeight="1">
      <c r="B197" s="3"/>
      <c r="C197" s="3"/>
      <c r="D197" s="3"/>
      <c r="E197" s="3"/>
      <c r="F197" s="3"/>
    </row>
    <row r="198" ht="15.75" customHeight="1">
      <c r="B198" s="3"/>
      <c r="C198" s="3"/>
      <c r="D198" s="3"/>
      <c r="E198" s="3"/>
      <c r="F198" s="3"/>
    </row>
    <row r="199" ht="15.75" customHeight="1">
      <c r="B199" s="3"/>
      <c r="C199" s="3"/>
      <c r="D199" s="3"/>
      <c r="E199" s="3"/>
      <c r="F199" s="3"/>
    </row>
    <row r="200" ht="15.75" customHeight="1">
      <c r="B200" s="3"/>
      <c r="C200" s="3"/>
      <c r="D200" s="3"/>
      <c r="E200" s="3"/>
      <c r="F200" s="3"/>
    </row>
    <row r="201" ht="15.75" customHeight="1">
      <c r="B201" s="3"/>
      <c r="C201" s="3"/>
      <c r="D201" s="3"/>
      <c r="E201" s="3"/>
      <c r="F201" s="3"/>
    </row>
    <row r="202" ht="15.75" customHeight="1">
      <c r="B202" s="3"/>
      <c r="C202" s="3"/>
      <c r="D202" s="3"/>
      <c r="E202" s="3"/>
      <c r="F202" s="3"/>
    </row>
    <row r="203" ht="15.75" customHeight="1">
      <c r="B203" s="3"/>
      <c r="C203" s="3"/>
      <c r="D203" s="3"/>
      <c r="E203" s="3"/>
      <c r="F203" s="3"/>
    </row>
    <row r="204" ht="15.75" customHeight="1">
      <c r="B204" s="3"/>
      <c r="C204" s="3"/>
      <c r="D204" s="3"/>
      <c r="E204" s="3"/>
      <c r="F204" s="3"/>
    </row>
    <row r="205" ht="15.75" customHeight="1">
      <c r="B205" s="3"/>
      <c r="C205" s="3"/>
      <c r="D205" s="3"/>
      <c r="E205" s="3"/>
      <c r="F205" s="3"/>
    </row>
    <row r="206" ht="15.75" customHeight="1">
      <c r="B206" s="3"/>
      <c r="C206" s="3"/>
      <c r="D206" s="3"/>
      <c r="E206" s="3"/>
      <c r="F206" s="3"/>
    </row>
    <row r="207" ht="15.75" customHeight="1">
      <c r="B207" s="3"/>
      <c r="C207" s="3"/>
      <c r="D207" s="3"/>
      <c r="E207" s="3"/>
      <c r="F207" s="3"/>
    </row>
    <row r="208" ht="15.75" customHeight="1">
      <c r="B208" s="3"/>
      <c r="C208" s="3"/>
      <c r="D208" s="3"/>
      <c r="E208" s="3"/>
      <c r="F208" s="3"/>
    </row>
    <row r="209" ht="15.75" customHeight="1">
      <c r="B209" s="3"/>
      <c r="C209" s="3"/>
      <c r="D209" s="3"/>
      <c r="E209" s="3"/>
      <c r="F209" s="3"/>
    </row>
    <row r="210" ht="15.75" customHeight="1">
      <c r="B210" s="3"/>
      <c r="C210" s="3"/>
      <c r="D210" s="3"/>
      <c r="E210" s="3"/>
      <c r="F210" s="3"/>
    </row>
    <row r="211" ht="15.75" customHeight="1">
      <c r="B211" s="3"/>
      <c r="C211" s="3"/>
      <c r="D211" s="3"/>
      <c r="E211" s="3"/>
      <c r="F211" s="3"/>
    </row>
    <row r="212" ht="15.75" customHeight="1">
      <c r="B212" s="3"/>
      <c r="C212" s="3"/>
      <c r="D212" s="3"/>
      <c r="E212" s="3"/>
      <c r="F212" s="3"/>
    </row>
    <row r="213" ht="15.75" customHeight="1">
      <c r="B213" s="3"/>
      <c r="C213" s="3"/>
      <c r="D213" s="3"/>
      <c r="E213" s="3"/>
      <c r="F213" s="3"/>
    </row>
    <row r="214" ht="15.75" customHeight="1">
      <c r="B214" s="3"/>
      <c r="C214" s="3"/>
      <c r="D214" s="3"/>
      <c r="E214" s="3"/>
      <c r="F214" s="3"/>
    </row>
    <row r="215" ht="15.75" customHeight="1">
      <c r="B215" s="3"/>
      <c r="C215" s="3"/>
      <c r="D215" s="3"/>
      <c r="E215" s="3"/>
      <c r="F215" s="3"/>
    </row>
    <row r="216" ht="15.75" customHeight="1">
      <c r="B216" s="3"/>
      <c r="C216" s="3"/>
      <c r="D216" s="3"/>
      <c r="E216" s="3"/>
      <c r="F216" s="3"/>
    </row>
    <row r="217" ht="15.75" customHeight="1">
      <c r="B217" s="3"/>
      <c r="C217" s="3"/>
      <c r="D217" s="3"/>
      <c r="E217" s="3"/>
      <c r="F217" s="3"/>
    </row>
    <row r="218" ht="15.75" customHeight="1">
      <c r="B218" s="3"/>
      <c r="C218" s="3"/>
      <c r="D218" s="3"/>
      <c r="E218" s="3"/>
      <c r="F218" s="3"/>
    </row>
    <row r="219" ht="15.75" customHeight="1">
      <c r="B219" s="3"/>
      <c r="C219" s="3"/>
      <c r="D219" s="3"/>
      <c r="E219" s="3"/>
      <c r="F219" s="3"/>
    </row>
    <row r="220" ht="15.75" customHeight="1">
      <c r="B220" s="3"/>
      <c r="C220" s="3"/>
      <c r="D220" s="3"/>
      <c r="E220" s="3"/>
      <c r="F220" s="3"/>
    </row>
    <row r="221" ht="15.75" customHeight="1">
      <c r="B221" s="3"/>
      <c r="C221" s="3"/>
      <c r="D221" s="3"/>
      <c r="E221" s="3"/>
      <c r="F221" s="3"/>
    </row>
    <row r="222" ht="15.75" customHeight="1">
      <c r="B222" s="3"/>
      <c r="C222" s="3"/>
      <c r="D222" s="3"/>
      <c r="E222" s="3"/>
      <c r="F222" s="3"/>
    </row>
    <row r="223" ht="15.75" customHeight="1">
      <c r="B223" s="3"/>
      <c r="C223" s="3"/>
      <c r="D223" s="3"/>
      <c r="E223" s="3"/>
      <c r="F223" s="3"/>
    </row>
    <row r="224" ht="15.75" customHeight="1">
      <c r="B224" s="3"/>
      <c r="C224" s="3"/>
      <c r="D224" s="3"/>
      <c r="E224" s="3"/>
      <c r="F224" s="3"/>
    </row>
    <row r="225" ht="15.75" customHeight="1">
      <c r="B225" s="3"/>
      <c r="C225" s="3"/>
      <c r="D225" s="3"/>
      <c r="E225" s="3"/>
      <c r="F225" s="3"/>
    </row>
    <row r="226" ht="15.75" customHeight="1">
      <c r="B226" s="3"/>
      <c r="C226" s="3"/>
      <c r="D226" s="3"/>
      <c r="E226" s="3"/>
      <c r="F226" s="3"/>
    </row>
    <row r="227" ht="15.75" customHeight="1">
      <c r="B227" s="3"/>
      <c r="C227" s="3"/>
      <c r="D227" s="3"/>
      <c r="E227" s="3"/>
      <c r="F227" s="3"/>
    </row>
    <row r="228" ht="15.75" customHeight="1">
      <c r="B228" s="3"/>
      <c r="C228" s="3"/>
      <c r="D228" s="3"/>
      <c r="E228" s="3"/>
      <c r="F228" s="3"/>
    </row>
    <row r="229" ht="15.75" customHeight="1">
      <c r="B229" s="3"/>
      <c r="C229" s="3"/>
      <c r="D229" s="3"/>
      <c r="E229" s="3"/>
      <c r="F229" s="3"/>
    </row>
    <row r="230" ht="15.75" customHeight="1">
      <c r="B230" s="3"/>
      <c r="C230" s="3"/>
      <c r="D230" s="3"/>
      <c r="E230" s="3"/>
      <c r="F230" s="3"/>
    </row>
    <row r="231" ht="15.75" customHeight="1">
      <c r="B231" s="3"/>
      <c r="C231" s="3"/>
      <c r="D231" s="3"/>
      <c r="E231" s="3"/>
      <c r="F231" s="3"/>
    </row>
    <row r="232" ht="15.75" customHeight="1">
      <c r="B232" s="3"/>
      <c r="C232" s="3"/>
      <c r="D232" s="3"/>
      <c r="E232" s="3"/>
      <c r="F232" s="3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0" footer="0.0" header="0.0" left="0.0" right="0.0" top="0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3.86"/>
    <col customWidth="1" min="2" max="2" width="21.57"/>
    <col customWidth="1" min="3" max="3" width="22.14"/>
    <col customWidth="1" min="4" max="4" width="14.43"/>
    <col customWidth="1" min="5" max="5" width="25.29"/>
    <col customWidth="1" min="6" max="6" width="14.43"/>
  </cols>
  <sheetData>
    <row r="1">
      <c r="A1" s="19" t="s">
        <v>30</v>
      </c>
      <c r="B1" s="19"/>
      <c r="C1" s="19"/>
    </row>
    <row r="2">
      <c r="H2" s="2"/>
      <c r="I2" s="2"/>
    </row>
    <row r="3">
      <c r="B3" s="20"/>
      <c r="C3" s="20"/>
      <c r="H3" s="2"/>
      <c r="I3" s="2"/>
    </row>
    <row r="4">
      <c r="B4" s="20" t="s">
        <v>31</v>
      </c>
      <c r="C4" s="20" t="s">
        <v>32</v>
      </c>
      <c r="E4" s="19" t="s">
        <v>33</v>
      </c>
      <c r="H4" s="2"/>
    </row>
    <row r="5">
      <c r="B5" s="3" t="s">
        <v>34</v>
      </c>
      <c r="C5" s="21">
        <f>F5/F6</f>
        <v>0.04255319149</v>
      </c>
      <c r="E5" s="2" t="s">
        <v>35</v>
      </c>
      <c r="F5" s="22">
        <v>0.16</v>
      </c>
      <c r="G5" s="19"/>
      <c r="H5" s="23"/>
    </row>
    <row r="6">
      <c r="B6" s="3" t="s">
        <v>36</v>
      </c>
      <c r="C6" s="21">
        <f>F7/F8</f>
        <v>0.06610666667</v>
      </c>
      <c r="E6" s="2" t="s">
        <v>37</v>
      </c>
      <c r="F6" s="2">
        <v>3.76</v>
      </c>
    </row>
    <row r="7">
      <c r="B7" s="3"/>
      <c r="C7" s="21"/>
      <c r="E7" s="2" t="s">
        <v>38</v>
      </c>
      <c r="F7" s="24">
        <v>0.059496</v>
      </c>
      <c r="G7" s="2"/>
    </row>
    <row r="8">
      <c r="B8" s="3" t="s">
        <v>39</v>
      </c>
      <c r="C8" s="21">
        <f>C6-C5</f>
        <v>0.02355347518</v>
      </c>
      <c r="E8" s="2" t="s">
        <v>40</v>
      </c>
      <c r="F8" s="23">
        <v>0.9</v>
      </c>
      <c r="G8" s="2"/>
    </row>
    <row r="9">
      <c r="B9" s="3" t="s">
        <v>41</v>
      </c>
      <c r="C9" s="25">
        <f>'Project IRR'!E5</f>
        <v>0.015</v>
      </c>
      <c r="E9" s="2" t="s">
        <v>42</v>
      </c>
      <c r="F9" s="26">
        <f>'Project IRR'!C4</f>
        <v>125000</v>
      </c>
      <c r="G9" s="2" t="s">
        <v>43</v>
      </c>
    </row>
    <row r="10">
      <c r="B10" s="3" t="s">
        <v>44</v>
      </c>
      <c r="C10" s="25">
        <f>C8-C9</f>
        <v>0.008553475177</v>
      </c>
      <c r="E10" s="2" t="s">
        <v>45</v>
      </c>
      <c r="F10" s="26">
        <f>'Gas Demand'!D17</f>
        <v>165918</v>
      </c>
    </row>
    <row r="11">
      <c r="B11" s="3" t="s">
        <v>46</v>
      </c>
      <c r="C11" s="27">
        <f>'Project IRR'!C4*'Project IRR'!C7</f>
        <v>112500</v>
      </c>
      <c r="D11" s="2" t="s">
        <v>43</v>
      </c>
      <c r="E11" s="2"/>
      <c r="F11" s="26"/>
    </row>
    <row r="12">
      <c r="B12" s="3"/>
      <c r="C12" s="28"/>
    </row>
    <row r="13">
      <c r="B13" s="2" t="s">
        <v>47</v>
      </c>
      <c r="C13" s="29">
        <f>C11*C10</f>
        <v>962.2659574</v>
      </c>
    </row>
    <row r="14">
      <c r="B14" s="2" t="s">
        <v>48</v>
      </c>
      <c r="C14" s="8">
        <f>C13/'Gas Demand'!E15</f>
        <v>0.09723447947</v>
      </c>
    </row>
    <row r="15">
      <c r="B15" s="2"/>
      <c r="C15" s="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0" footer="0.0" header="0.0" left="0.0" right="0.0" top="0.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14.43"/>
    <col customWidth="1" min="3" max="3" width="24.57"/>
    <col customWidth="1" min="4" max="4" width="26.0"/>
    <col customWidth="1" min="5" max="5" width="15.43"/>
    <col customWidth="1" min="6" max="6" width="14.43"/>
  </cols>
  <sheetData>
    <row r="1">
      <c r="D1" s="3" t="s">
        <v>49</v>
      </c>
      <c r="E1" s="3" t="s">
        <v>50</v>
      </c>
    </row>
    <row r="2">
      <c r="D2" s="3" t="s">
        <v>51</v>
      </c>
      <c r="E2" s="3" t="s">
        <v>52</v>
      </c>
    </row>
    <row r="3">
      <c r="A3" s="2" t="s">
        <v>53</v>
      </c>
      <c r="B3" s="2">
        <v>5.9646</v>
      </c>
      <c r="C3" s="30">
        <v>43848.0</v>
      </c>
      <c r="D3" s="3">
        <v>25663.0</v>
      </c>
      <c r="E3" s="31">
        <f t="shared" ref="E3:E14" si="1">D3*$B$3/100</f>
        <v>1530.695298</v>
      </c>
    </row>
    <row r="4">
      <c r="C4" s="30">
        <v>43514.0</v>
      </c>
      <c r="D4" s="3">
        <v>23312.0</v>
      </c>
      <c r="E4" s="31">
        <f t="shared" si="1"/>
        <v>1390.467552</v>
      </c>
    </row>
    <row r="5">
      <c r="C5" s="30">
        <v>43177.0</v>
      </c>
      <c r="D5" s="3">
        <v>32989.0</v>
      </c>
      <c r="E5" s="31">
        <f t="shared" si="1"/>
        <v>1967.661894</v>
      </c>
    </row>
    <row r="6">
      <c r="C6" s="30">
        <v>42843.0</v>
      </c>
      <c r="D6" s="3">
        <v>12721.0</v>
      </c>
      <c r="E6" s="31">
        <f t="shared" si="1"/>
        <v>758.756766</v>
      </c>
    </row>
    <row r="7">
      <c r="C7" s="30">
        <v>42508.0</v>
      </c>
      <c r="D7" s="3">
        <v>2552.0</v>
      </c>
      <c r="E7" s="31">
        <f t="shared" si="1"/>
        <v>152.216592</v>
      </c>
    </row>
    <row r="8">
      <c r="C8" s="30">
        <v>42173.0</v>
      </c>
      <c r="D8" s="3">
        <v>614.0</v>
      </c>
      <c r="E8" s="31">
        <f t="shared" si="1"/>
        <v>36.622644</v>
      </c>
    </row>
    <row r="9">
      <c r="C9" s="30">
        <v>41838.0</v>
      </c>
      <c r="D9" s="3">
        <v>531.0</v>
      </c>
      <c r="E9" s="31">
        <f t="shared" si="1"/>
        <v>31.672026</v>
      </c>
    </row>
    <row r="10">
      <c r="C10" s="30">
        <v>41504.0</v>
      </c>
      <c r="D10" s="3">
        <v>599.0</v>
      </c>
      <c r="E10" s="31">
        <f t="shared" si="1"/>
        <v>35.727954</v>
      </c>
    </row>
    <row r="11">
      <c r="C11" s="30">
        <v>41170.0</v>
      </c>
      <c r="D11" s="3">
        <v>668.0</v>
      </c>
      <c r="E11" s="31">
        <f t="shared" si="1"/>
        <v>39.843528</v>
      </c>
    </row>
    <row r="12">
      <c r="C12" s="30">
        <v>40834.0</v>
      </c>
      <c r="D12" s="3">
        <v>16693.0</v>
      </c>
      <c r="E12" s="31">
        <f t="shared" si="1"/>
        <v>995.670678</v>
      </c>
    </row>
    <row r="13">
      <c r="C13" s="30">
        <v>40500.0</v>
      </c>
      <c r="D13" s="3">
        <v>24846.0</v>
      </c>
      <c r="E13" s="31">
        <f t="shared" si="1"/>
        <v>1481.964516</v>
      </c>
    </row>
    <row r="14">
      <c r="C14" s="30">
        <v>44183.0</v>
      </c>
      <c r="D14" s="3">
        <v>24730.0</v>
      </c>
      <c r="E14" s="31">
        <f t="shared" si="1"/>
        <v>1475.04558</v>
      </c>
    </row>
    <row r="15">
      <c r="C15" s="30"/>
      <c r="E15" s="32">
        <f>SUM(E3:E14)</f>
        <v>9896.345028</v>
      </c>
    </row>
    <row r="16">
      <c r="C16" s="30"/>
    </row>
    <row r="17">
      <c r="C17" s="2" t="s">
        <v>54</v>
      </c>
      <c r="D17" s="26">
        <f>SUM(D3:D14)</f>
        <v>165918</v>
      </c>
    </row>
    <row r="18">
      <c r="D18" s="26"/>
    </row>
    <row r="19">
      <c r="D19" s="26"/>
    </row>
    <row r="20">
      <c r="D20" s="26"/>
    </row>
    <row r="21" ht="15.75" customHeight="1">
      <c r="D21" s="26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0" footer="0.0" header="0.0" left="0.0" right="0.0" top="0.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2">
      <c r="B2" s="33" t="s">
        <v>55</v>
      </c>
      <c r="C2" s="34">
        <f>'Project IRR'!C4</f>
        <v>125000</v>
      </c>
      <c r="E2" s="33" t="s">
        <v>56</v>
      </c>
      <c r="F2" s="33">
        <v>0.184</v>
      </c>
    </row>
    <row r="3">
      <c r="E3" s="33" t="s">
        <v>40</v>
      </c>
      <c r="F3" s="35">
        <v>0.9</v>
      </c>
    </row>
    <row r="4">
      <c r="B4" s="33" t="s">
        <v>57</v>
      </c>
      <c r="C4" s="36">
        <f>(C2*F9)/1000</f>
        <v>17.23412698</v>
      </c>
      <c r="D4" s="33" t="s">
        <v>58</v>
      </c>
      <c r="E4" s="33" t="s">
        <v>59</v>
      </c>
      <c r="F4" s="37">
        <f>F2/F3</f>
        <v>0.2044444444</v>
      </c>
    </row>
    <row r="5">
      <c r="E5" s="33" t="s">
        <v>60</v>
      </c>
      <c r="F5" s="33">
        <v>0.233</v>
      </c>
    </row>
    <row r="6">
      <c r="E6" s="33" t="s">
        <v>61</v>
      </c>
      <c r="F6" s="33">
        <v>3.5</v>
      </c>
    </row>
    <row r="7">
      <c r="E7" s="33" t="s">
        <v>62</v>
      </c>
      <c r="F7" s="37">
        <f>F5/F6</f>
        <v>0.06657142857</v>
      </c>
    </row>
    <row r="9">
      <c r="E9" s="33" t="s">
        <v>63</v>
      </c>
      <c r="F9" s="37">
        <f>F4-F7</f>
        <v>0.1378730159</v>
      </c>
    </row>
  </sheetData>
  <drawing r:id="rId1"/>
</worksheet>
</file>