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d.docs.live.net/934db21a0f54c34a/Documents from Samsung Laptop/CHESTER COMMUNITY ENERGY/DOCUMENTS/REGISTERED DOCUMENTS/Excel Spreadsheets/"/>
    </mc:Choice>
  </mc:AlternateContent>
  <xr:revisionPtr revIDLastSave="10" documentId="8_{ECA4E2FF-14D1-4239-BF20-6AFBF34C3692}" xr6:coauthVersionLast="47" xr6:coauthVersionMax="47" xr10:uidLastSave="{FD46376E-1F5F-4377-B4FF-1B7E3729DEE1}"/>
  <bookViews>
    <workbookView xWindow="-120" yWindow="-120" windowWidth="29040" windowHeight="15840" tabRatio="840" xr2:uid="{00000000-000D-0000-FFFF-FFFF00000000}"/>
  </bookViews>
  <sheets>
    <sheet name="Front Sheet" sheetId="3" r:id="rId1"/>
    <sheet name="Usage" sheetId="1" r:id="rId2"/>
    <sheet name="Energy Savings" sheetId="2" r:id="rId3"/>
    <sheet name="Installation estimate" sheetId="6" r:id="rId4"/>
    <sheet name="Repayment calculation" sheetId="4" r:id="rId5"/>
    <sheet name="Lighting terminology" sheetId="8" r:id="rId6"/>
    <sheet name="Abbreviations" sheetId="12" r:id="rId7"/>
  </sheets>
  <externalReferences>
    <externalReference r:id="rId8"/>
  </externalReferences>
  <definedNames>
    <definedName name="Data_input">'Repayment calculation'!$C$6:$C$11</definedName>
    <definedName name="Front_sheet">'Front Sheet'!$A$8</definedName>
    <definedName name="Payback_table">'Repayment calculation'!$B$31:$H$44</definedName>
    <definedName name="Savings_table">'Energy Savings'!$A$5:$H$56</definedName>
    <definedName name="Usage_summary">Usage!$F$6:$L$21</definedName>
  </definedNames>
  <calcPr calcId="191029"/>
</workbook>
</file>

<file path=xl/calcChain.xml><?xml version="1.0" encoding="utf-8"?>
<calcChain xmlns="http://schemas.openxmlformats.org/spreadsheetml/2006/main">
  <c r="U9" i="1" l="1"/>
  <c r="U10" i="1"/>
  <c r="U11" i="1"/>
  <c r="U12" i="1"/>
  <c r="U13" i="1"/>
  <c r="U14" i="1"/>
  <c r="U15" i="1"/>
  <c r="U16" i="1"/>
  <c r="U17" i="1"/>
  <c r="U18" i="1"/>
  <c r="U19" i="1"/>
  <c r="U20" i="1"/>
  <c r="U21" i="1"/>
  <c r="U22" i="1"/>
  <c r="U23" i="1"/>
  <c r="U24" i="1"/>
  <c r="U25" i="1"/>
  <c r="U26" i="1"/>
  <c r="U27" i="1"/>
  <c r="U28" i="1"/>
  <c r="U29" i="1"/>
  <c r="U30" i="1"/>
  <c r="U8" i="1"/>
  <c r="W8" i="1"/>
  <c r="X8" i="1"/>
  <c r="W9" i="1"/>
  <c r="X9" i="1"/>
  <c r="W10" i="1"/>
  <c r="X10" i="1"/>
  <c r="W11" i="1"/>
  <c r="X11" i="1"/>
  <c r="W12" i="1"/>
  <c r="X12" i="1"/>
  <c r="W13" i="1"/>
  <c r="X13"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V12" i="1"/>
  <c r="V13" i="1"/>
  <c r="V14" i="1"/>
  <c r="V15" i="1"/>
  <c r="V16" i="1"/>
  <c r="V17" i="1"/>
  <c r="V18" i="1"/>
  <c r="V19" i="1"/>
  <c r="V20" i="1"/>
  <c r="V21" i="1"/>
  <c r="V22" i="1"/>
  <c r="V23" i="1"/>
  <c r="V24" i="1"/>
  <c r="V25" i="1"/>
  <c r="V26" i="1"/>
  <c r="V27" i="1"/>
  <c r="V28" i="1"/>
  <c r="V29" i="1"/>
  <c r="V30" i="1"/>
  <c r="V9" i="1"/>
  <c r="V10" i="1"/>
  <c r="V11" i="1"/>
  <c r="V8" i="1"/>
  <c r="W7" i="1"/>
  <c r="X7" i="1"/>
  <c r="V7" i="1"/>
  <c r="A55" i="6"/>
  <c r="N60" i="6"/>
  <c r="N61" i="6" s="1"/>
  <c r="N6" i="6"/>
  <c r="I8" i="6"/>
  <c r="N8" i="6" s="1"/>
  <c r="J8" i="6"/>
  <c r="I9" i="6"/>
  <c r="N9" i="6" s="1"/>
  <c r="J9" i="6"/>
  <c r="I10" i="6"/>
  <c r="N10" i="6" s="1"/>
  <c r="J10" i="6"/>
  <c r="I11" i="6"/>
  <c r="N11" i="6" s="1"/>
  <c r="J11" i="6"/>
  <c r="I12" i="6"/>
  <c r="K12" i="6" s="1"/>
  <c r="J12" i="6"/>
  <c r="I13" i="6"/>
  <c r="J13" i="6"/>
  <c r="I14" i="6"/>
  <c r="N14" i="6" s="1"/>
  <c r="J14" i="6"/>
  <c r="I15" i="6"/>
  <c r="N15" i="6" s="1"/>
  <c r="J15" i="6"/>
  <c r="I16" i="6"/>
  <c r="N16" i="6" s="1"/>
  <c r="J16" i="6"/>
  <c r="I17" i="6"/>
  <c r="N17" i="6" s="1"/>
  <c r="J17" i="6"/>
  <c r="I18" i="6"/>
  <c r="N18" i="6" s="1"/>
  <c r="J18" i="6"/>
  <c r="I19" i="6"/>
  <c r="N19" i="6" s="1"/>
  <c r="J19" i="6"/>
  <c r="I20" i="6"/>
  <c r="K20" i="6" s="1"/>
  <c r="J20" i="6"/>
  <c r="I21" i="6"/>
  <c r="J21" i="6"/>
  <c r="I22" i="6"/>
  <c r="N22" i="6" s="1"/>
  <c r="J22" i="6"/>
  <c r="I23" i="6"/>
  <c r="N23" i="6" s="1"/>
  <c r="J23" i="6"/>
  <c r="I24" i="6"/>
  <c r="N24" i="6" s="1"/>
  <c r="J24" i="6"/>
  <c r="I25" i="6"/>
  <c r="N25" i="6" s="1"/>
  <c r="J25" i="6"/>
  <c r="I26" i="6"/>
  <c r="N26" i="6" s="1"/>
  <c r="J26" i="6"/>
  <c r="I27" i="6"/>
  <c r="N27" i="6" s="1"/>
  <c r="J27" i="6"/>
  <c r="I28" i="6"/>
  <c r="K28" i="6" s="1"/>
  <c r="J28" i="6"/>
  <c r="I29" i="6"/>
  <c r="J29" i="6"/>
  <c r="I30" i="6"/>
  <c r="N30" i="6" s="1"/>
  <c r="J30" i="6"/>
  <c r="I31" i="6"/>
  <c r="N31" i="6" s="1"/>
  <c r="J31" i="6"/>
  <c r="I32" i="6"/>
  <c r="N32" i="6" s="1"/>
  <c r="J32" i="6"/>
  <c r="I33" i="6"/>
  <c r="N33" i="6" s="1"/>
  <c r="J33" i="6"/>
  <c r="I34" i="6"/>
  <c r="N34" i="6" s="1"/>
  <c r="J34" i="6"/>
  <c r="I35" i="6"/>
  <c r="N35" i="6" s="1"/>
  <c r="J35" i="6"/>
  <c r="I36" i="6"/>
  <c r="K36" i="6" s="1"/>
  <c r="K37" i="2" s="1"/>
  <c r="J36" i="6"/>
  <c r="I37" i="6"/>
  <c r="J37" i="6"/>
  <c r="I38" i="6"/>
  <c r="N38" i="6" s="1"/>
  <c r="J38" i="6"/>
  <c r="I39" i="6"/>
  <c r="N39" i="6" s="1"/>
  <c r="J39" i="6"/>
  <c r="I40" i="6"/>
  <c r="N40" i="6" s="1"/>
  <c r="J40" i="6"/>
  <c r="I41" i="6"/>
  <c r="N41" i="6" s="1"/>
  <c r="J41" i="6"/>
  <c r="I42" i="6"/>
  <c r="N42" i="6" s="1"/>
  <c r="J42" i="6"/>
  <c r="I43" i="6"/>
  <c r="N43" i="6" s="1"/>
  <c r="J43" i="6"/>
  <c r="I44" i="6"/>
  <c r="K44" i="6" s="1"/>
  <c r="K45" i="2" s="1"/>
  <c r="J44" i="6"/>
  <c r="I45" i="6"/>
  <c r="K45" i="6" s="1"/>
  <c r="J45" i="6"/>
  <c r="I46" i="6"/>
  <c r="N46" i="6" s="1"/>
  <c r="J46" i="6"/>
  <c r="I47" i="6"/>
  <c r="N47" i="6" s="1"/>
  <c r="J47" i="6"/>
  <c r="I48" i="6"/>
  <c r="N48" i="6" s="1"/>
  <c r="J48" i="6"/>
  <c r="I49" i="6"/>
  <c r="N49" i="6" s="1"/>
  <c r="J49" i="6"/>
  <c r="I50" i="6"/>
  <c r="N50" i="6" s="1"/>
  <c r="J50" i="6"/>
  <c r="I51" i="6"/>
  <c r="N51" i="6" s="1"/>
  <c r="J51" i="6"/>
  <c r="I52" i="6"/>
  <c r="K52" i="6" s="1"/>
  <c r="K53" i="2" s="1"/>
  <c r="J52" i="6"/>
  <c r="I53" i="6"/>
  <c r="K53" i="6" s="1"/>
  <c r="J53" i="6"/>
  <c r="I54" i="6"/>
  <c r="N54" i="6" s="1"/>
  <c r="J54" i="6"/>
  <c r="I55" i="6"/>
  <c r="N55" i="6" s="1"/>
  <c r="J55" i="6"/>
  <c r="J7" i="6"/>
  <c r="I7" i="6"/>
  <c r="N7" i="6" s="1"/>
  <c r="C52" i="2"/>
  <c r="D52" i="2" s="1"/>
  <c r="H52" i="2" s="1"/>
  <c r="A121" i="2"/>
  <c r="A53" i="6" s="1"/>
  <c r="A122" i="2"/>
  <c r="L122" i="2" s="1"/>
  <c r="A123" i="2"/>
  <c r="B56" i="2"/>
  <c r="B177" i="2" s="1"/>
  <c r="B55" i="2"/>
  <c r="B176" i="2" s="1"/>
  <c r="B54" i="2"/>
  <c r="B175" i="2" s="1"/>
  <c r="T134" i="2"/>
  <c r="T136" i="2"/>
  <c r="T138" i="2"/>
  <c r="T140" i="2"/>
  <c r="T142" i="2"/>
  <c r="N145" i="2"/>
  <c r="O145" i="2"/>
  <c r="P145" i="2"/>
  <c r="Q145" i="2"/>
  <c r="R145" i="2"/>
  <c r="N146" i="2"/>
  <c r="O146" i="2"/>
  <c r="P146" i="2"/>
  <c r="Q146" i="2"/>
  <c r="R146" i="2"/>
  <c r="N147" i="2"/>
  <c r="O147" i="2"/>
  <c r="P147" i="2"/>
  <c r="Q147" i="2"/>
  <c r="R147" i="2"/>
  <c r="N148" i="2"/>
  <c r="O148" i="2"/>
  <c r="P148" i="2"/>
  <c r="Q148" i="2"/>
  <c r="R148" i="2"/>
  <c r="N149" i="2"/>
  <c r="O149" i="2"/>
  <c r="P149" i="2"/>
  <c r="Q149" i="2"/>
  <c r="R149" i="2"/>
  <c r="N150" i="2"/>
  <c r="O150" i="2"/>
  <c r="P150" i="2"/>
  <c r="Q150" i="2"/>
  <c r="R150" i="2"/>
  <c r="N151" i="2"/>
  <c r="O151" i="2"/>
  <c r="P151" i="2"/>
  <c r="Q151" i="2"/>
  <c r="R151" i="2"/>
  <c r="N152" i="2"/>
  <c r="O152" i="2"/>
  <c r="P152" i="2"/>
  <c r="Q152" i="2"/>
  <c r="R152" i="2"/>
  <c r="N153" i="2"/>
  <c r="O153" i="2"/>
  <c r="P153" i="2"/>
  <c r="Q153" i="2"/>
  <c r="R153" i="2"/>
  <c r="N154" i="2"/>
  <c r="O154" i="2"/>
  <c r="P154" i="2"/>
  <c r="Q154" i="2"/>
  <c r="R154" i="2"/>
  <c r="N155" i="2"/>
  <c r="O155" i="2"/>
  <c r="P155" i="2"/>
  <c r="Q155" i="2"/>
  <c r="R155" i="2"/>
  <c r="N156" i="2"/>
  <c r="O156" i="2"/>
  <c r="P156" i="2"/>
  <c r="Q156" i="2"/>
  <c r="R156" i="2"/>
  <c r="N157" i="2"/>
  <c r="O157" i="2"/>
  <c r="P157" i="2"/>
  <c r="Q157" i="2"/>
  <c r="R157" i="2"/>
  <c r="N158" i="2"/>
  <c r="O158" i="2"/>
  <c r="P158" i="2"/>
  <c r="Q158" i="2"/>
  <c r="R158" i="2"/>
  <c r="N159" i="2"/>
  <c r="O159" i="2"/>
  <c r="P159" i="2"/>
  <c r="Q159" i="2"/>
  <c r="R159" i="2"/>
  <c r="N160" i="2"/>
  <c r="O160" i="2"/>
  <c r="P160" i="2"/>
  <c r="Q160" i="2"/>
  <c r="R160" i="2"/>
  <c r="N161" i="2"/>
  <c r="O161" i="2"/>
  <c r="P161" i="2"/>
  <c r="Q161" i="2"/>
  <c r="R161" i="2"/>
  <c r="N162" i="2"/>
  <c r="O162" i="2"/>
  <c r="P162" i="2"/>
  <c r="Q162" i="2"/>
  <c r="R162" i="2"/>
  <c r="N163" i="2"/>
  <c r="O163" i="2"/>
  <c r="P163" i="2"/>
  <c r="Q163" i="2"/>
  <c r="R163" i="2"/>
  <c r="N164" i="2"/>
  <c r="O164" i="2"/>
  <c r="P164" i="2"/>
  <c r="Q164" i="2"/>
  <c r="R164" i="2"/>
  <c r="N165" i="2"/>
  <c r="O165" i="2"/>
  <c r="P165" i="2"/>
  <c r="Q165" i="2"/>
  <c r="R165" i="2"/>
  <c r="N166" i="2"/>
  <c r="O166" i="2"/>
  <c r="P166" i="2"/>
  <c r="Q166" i="2"/>
  <c r="R166" i="2"/>
  <c r="N167" i="2"/>
  <c r="O167" i="2"/>
  <c r="P167" i="2"/>
  <c r="Q167" i="2"/>
  <c r="R167" i="2"/>
  <c r="N168" i="2"/>
  <c r="O168" i="2"/>
  <c r="P168" i="2"/>
  <c r="Q168" i="2"/>
  <c r="R168" i="2"/>
  <c r="N169" i="2"/>
  <c r="O169" i="2"/>
  <c r="P169" i="2"/>
  <c r="Q169" i="2"/>
  <c r="T169" i="2" s="1"/>
  <c r="R169" i="2"/>
  <c r="N170" i="2"/>
  <c r="O170" i="2"/>
  <c r="P170" i="2"/>
  <c r="Q170" i="2"/>
  <c r="R170" i="2"/>
  <c r="N171" i="2"/>
  <c r="O171" i="2"/>
  <c r="P171" i="2"/>
  <c r="Q171" i="2"/>
  <c r="R171" i="2"/>
  <c r="N172" i="2"/>
  <c r="O172" i="2"/>
  <c r="P172" i="2"/>
  <c r="Q172" i="2"/>
  <c r="R172" i="2"/>
  <c r="N173" i="2"/>
  <c r="O173" i="2"/>
  <c r="P173" i="2"/>
  <c r="Q173" i="2"/>
  <c r="R173" i="2"/>
  <c r="N174" i="2"/>
  <c r="O174" i="2"/>
  <c r="P174" i="2"/>
  <c r="Q174" i="2"/>
  <c r="R174" i="2"/>
  <c r="N175" i="2"/>
  <c r="O175" i="2"/>
  <c r="P175" i="2"/>
  <c r="Q175" i="2"/>
  <c r="R175" i="2"/>
  <c r="N176" i="2"/>
  <c r="O176" i="2"/>
  <c r="P176" i="2"/>
  <c r="Q176" i="2"/>
  <c r="R176" i="2"/>
  <c r="N177" i="2"/>
  <c r="O177" i="2"/>
  <c r="P177" i="2"/>
  <c r="Q177" i="2"/>
  <c r="R177" i="2"/>
  <c r="L163" i="2"/>
  <c r="L164" i="2"/>
  <c r="L165" i="2"/>
  <c r="L166" i="2"/>
  <c r="L167" i="2"/>
  <c r="L168" i="2"/>
  <c r="L169" i="2"/>
  <c r="L170" i="2"/>
  <c r="L171" i="2"/>
  <c r="L172" i="2"/>
  <c r="L173" i="2"/>
  <c r="L174" i="2"/>
  <c r="L175" i="2"/>
  <c r="L176" i="2"/>
  <c r="L177" i="2"/>
  <c r="N76" i="2"/>
  <c r="O76" i="2"/>
  <c r="P76" i="2"/>
  <c r="Q76" i="2"/>
  <c r="R76" i="2"/>
  <c r="N77" i="2"/>
  <c r="O77" i="2"/>
  <c r="P77" i="2"/>
  <c r="Q77" i="2"/>
  <c r="R77" i="2"/>
  <c r="N78" i="2"/>
  <c r="O78" i="2"/>
  <c r="P78" i="2"/>
  <c r="Q78" i="2"/>
  <c r="R78" i="2"/>
  <c r="N79" i="2"/>
  <c r="O79" i="2"/>
  <c r="P79" i="2"/>
  <c r="Q79" i="2"/>
  <c r="R79" i="2"/>
  <c r="N80" i="2"/>
  <c r="O80" i="2"/>
  <c r="P80" i="2"/>
  <c r="Q80" i="2"/>
  <c r="R80" i="2"/>
  <c r="N81" i="2"/>
  <c r="O81" i="2"/>
  <c r="P81" i="2"/>
  <c r="Q81" i="2"/>
  <c r="R81" i="2"/>
  <c r="N82" i="2"/>
  <c r="O82" i="2"/>
  <c r="P82" i="2"/>
  <c r="Q82" i="2"/>
  <c r="R82" i="2"/>
  <c r="N83" i="2"/>
  <c r="O83" i="2"/>
  <c r="P83" i="2"/>
  <c r="Q83" i="2"/>
  <c r="R83" i="2"/>
  <c r="N84" i="2"/>
  <c r="O84" i="2"/>
  <c r="P84" i="2"/>
  <c r="Q84" i="2"/>
  <c r="R84" i="2"/>
  <c r="N85" i="2"/>
  <c r="O85" i="2"/>
  <c r="P85" i="2"/>
  <c r="Q85" i="2"/>
  <c r="R85" i="2"/>
  <c r="N86" i="2"/>
  <c r="O86" i="2"/>
  <c r="P86" i="2"/>
  <c r="Q86" i="2"/>
  <c r="R86" i="2"/>
  <c r="N87" i="2"/>
  <c r="O87" i="2"/>
  <c r="P87" i="2"/>
  <c r="Q87" i="2"/>
  <c r="R87" i="2"/>
  <c r="N88" i="2"/>
  <c r="O88" i="2"/>
  <c r="P88" i="2"/>
  <c r="Q88" i="2"/>
  <c r="R88" i="2"/>
  <c r="N89" i="2"/>
  <c r="O89" i="2"/>
  <c r="P89" i="2"/>
  <c r="Q89" i="2"/>
  <c r="R89" i="2"/>
  <c r="N90" i="2"/>
  <c r="O90" i="2"/>
  <c r="P90" i="2"/>
  <c r="Q90" i="2"/>
  <c r="R90" i="2"/>
  <c r="N91" i="2"/>
  <c r="O91" i="2"/>
  <c r="P91" i="2"/>
  <c r="Q91" i="2"/>
  <c r="R91" i="2"/>
  <c r="N92" i="2"/>
  <c r="O92" i="2"/>
  <c r="P92" i="2"/>
  <c r="Q92" i="2"/>
  <c r="R92" i="2"/>
  <c r="N93" i="2"/>
  <c r="O93" i="2"/>
  <c r="P93" i="2"/>
  <c r="Q93" i="2"/>
  <c r="R93" i="2"/>
  <c r="N94" i="2"/>
  <c r="O94" i="2"/>
  <c r="P94" i="2"/>
  <c r="Q94" i="2"/>
  <c r="R94" i="2"/>
  <c r="N95" i="2"/>
  <c r="O95" i="2"/>
  <c r="P95" i="2"/>
  <c r="Q95" i="2"/>
  <c r="R95" i="2"/>
  <c r="N96" i="2"/>
  <c r="O96" i="2"/>
  <c r="P96" i="2"/>
  <c r="Q96" i="2"/>
  <c r="R96" i="2"/>
  <c r="N97" i="2"/>
  <c r="O97" i="2"/>
  <c r="P97" i="2"/>
  <c r="Q97" i="2"/>
  <c r="R97" i="2"/>
  <c r="N98" i="2"/>
  <c r="O98" i="2"/>
  <c r="P98" i="2"/>
  <c r="Q98" i="2"/>
  <c r="R98" i="2"/>
  <c r="N99" i="2"/>
  <c r="O99" i="2"/>
  <c r="P99" i="2"/>
  <c r="Q99" i="2"/>
  <c r="R99" i="2"/>
  <c r="N100" i="2"/>
  <c r="O100" i="2"/>
  <c r="P100" i="2"/>
  <c r="Q100" i="2"/>
  <c r="R100" i="2"/>
  <c r="N101" i="2"/>
  <c r="O101" i="2"/>
  <c r="P101" i="2"/>
  <c r="Q101" i="2"/>
  <c r="T101" i="2" s="1"/>
  <c r="R101" i="2"/>
  <c r="N102" i="2"/>
  <c r="O102" i="2"/>
  <c r="P102" i="2"/>
  <c r="Q102" i="2"/>
  <c r="R102" i="2"/>
  <c r="N103" i="2"/>
  <c r="O103" i="2"/>
  <c r="P103" i="2"/>
  <c r="Q103" i="2"/>
  <c r="R103" i="2"/>
  <c r="N104" i="2"/>
  <c r="O104" i="2"/>
  <c r="P104" i="2"/>
  <c r="Q104" i="2"/>
  <c r="R104" i="2"/>
  <c r="N105" i="2"/>
  <c r="O105" i="2"/>
  <c r="P105" i="2"/>
  <c r="Q105" i="2"/>
  <c r="R105" i="2"/>
  <c r="N106" i="2"/>
  <c r="O106" i="2"/>
  <c r="P106" i="2"/>
  <c r="Q106" i="2"/>
  <c r="R106" i="2"/>
  <c r="N107" i="2"/>
  <c r="O107" i="2"/>
  <c r="P107" i="2"/>
  <c r="Q107" i="2"/>
  <c r="R107" i="2"/>
  <c r="N108" i="2"/>
  <c r="O108" i="2"/>
  <c r="P108" i="2"/>
  <c r="Q108" i="2"/>
  <c r="R108" i="2"/>
  <c r="N109" i="2"/>
  <c r="O109" i="2"/>
  <c r="P109" i="2"/>
  <c r="Q109" i="2"/>
  <c r="T109" i="2" s="1"/>
  <c r="R109" i="2"/>
  <c r="N110" i="2"/>
  <c r="O110" i="2"/>
  <c r="P110" i="2"/>
  <c r="Q110" i="2"/>
  <c r="R110" i="2"/>
  <c r="N111" i="2"/>
  <c r="O111" i="2"/>
  <c r="P111" i="2"/>
  <c r="Q111" i="2"/>
  <c r="R111" i="2"/>
  <c r="N112" i="2"/>
  <c r="O112" i="2"/>
  <c r="P112" i="2"/>
  <c r="Q112" i="2"/>
  <c r="R112" i="2"/>
  <c r="N113" i="2"/>
  <c r="O113" i="2"/>
  <c r="P113" i="2"/>
  <c r="Q113" i="2"/>
  <c r="R113" i="2"/>
  <c r="N114" i="2"/>
  <c r="O114" i="2"/>
  <c r="P114" i="2"/>
  <c r="Q114" i="2"/>
  <c r="R114" i="2"/>
  <c r="N115" i="2"/>
  <c r="O115" i="2"/>
  <c r="P115" i="2"/>
  <c r="Q115" i="2"/>
  <c r="R115" i="2"/>
  <c r="N116" i="2"/>
  <c r="O116" i="2"/>
  <c r="P116" i="2"/>
  <c r="Q116" i="2"/>
  <c r="R116" i="2"/>
  <c r="N117" i="2"/>
  <c r="O117" i="2"/>
  <c r="P117" i="2"/>
  <c r="Q117" i="2"/>
  <c r="T117" i="2" s="1"/>
  <c r="R117" i="2"/>
  <c r="N118" i="2"/>
  <c r="O118" i="2"/>
  <c r="P118" i="2"/>
  <c r="Q118" i="2"/>
  <c r="R118" i="2"/>
  <c r="N119" i="2"/>
  <c r="O119" i="2"/>
  <c r="P119" i="2"/>
  <c r="Q119" i="2"/>
  <c r="R119" i="2"/>
  <c r="N120" i="2"/>
  <c r="O120" i="2"/>
  <c r="P120" i="2"/>
  <c r="Q120" i="2"/>
  <c r="R120" i="2"/>
  <c r="N121" i="2"/>
  <c r="O121" i="2"/>
  <c r="P121" i="2"/>
  <c r="Q121" i="2"/>
  <c r="R121" i="2"/>
  <c r="N122" i="2"/>
  <c r="O122" i="2"/>
  <c r="P122" i="2"/>
  <c r="Q122" i="2"/>
  <c r="R122" i="2"/>
  <c r="N123" i="2"/>
  <c r="O123" i="2"/>
  <c r="P123" i="2"/>
  <c r="Q123" i="2"/>
  <c r="R123" i="2"/>
  <c r="N124" i="2"/>
  <c r="O124" i="2"/>
  <c r="P124" i="2"/>
  <c r="R124" i="2"/>
  <c r="M124" i="2"/>
  <c r="H163" i="2"/>
  <c r="I163" i="2" s="1"/>
  <c r="E42" i="2" s="1"/>
  <c r="F42" i="2" s="1"/>
  <c r="H164" i="2"/>
  <c r="I164" i="2" s="1"/>
  <c r="E43" i="2" s="1"/>
  <c r="F43" i="2" s="1"/>
  <c r="H165" i="2"/>
  <c r="I165" i="2" s="1"/>
  <c r="E44" i="2" s="1"/>
  <c r="F44" i="2" s="1"/>
  <c r="H166" i="2"/>
  <c r="I166" i="2" s="1"/>
  <c r="E45" i="2" s="1"/>
  <c r="F45" i="2" s="1"/>
  <c r="H167" i="2"/>
  <c r="I167" i="2" s="1"/>
  <c r="E46" i="2" s="1"/>
  <c r="F46" i="2" s="1"/>
  <c r="H168" i="2"/>
  <c r="I168" i="2" s="1"/>
  <c r="E47" i="2" s="1"/>
  <c r="F47" i="2" s="1"/>
  <c r="H169" i="2"/>
  <c r="I169" i="2" s="1"/>
  <c r="E48" i="2" s="1"/>
  <c r="F48" i="2" s="1"/>
  <c r="H170" i="2"/>
  <c r="I170" i="2" s="1"/>
  <c r="E49" i="2" s="1"/>
  <c r="F49" i="2" s="1"/>
  <c r="H171" i="2"/>
  <c r="I171" i="2" s="1"/>
  <c r="E50" i="2" s="1"/>
  <c r="F50" i="2" s="1"/>
  <c r="H172" i="2"/>
  <c r="I172" i="2" s="1"/>
  <c r="E51" i="2" s="1"/>
  <c r="F51" i="2" s="1"/>
  <c r="H173" i="2"/>
  <c r="I173" i="2" s="1"/>
  <c r="E52" i="2" s="1"/>
  <c r="F52" i="2" s="1"/>
  <c r="H174" i="2"/>
  <c r="I174" i="2" s="1"/>
  <c r="E53" i="2" s="1"/>
  <c r="F53" i="2" s="1"/>
  <c r="H175" i="2"/>
  <c r="I175" i="2" s="1"/>
  <c r="E54" i="2" s="1"/>
  <c r="F54" i="2" s="1"/>
  <c r="H176" i="2"/>
  <c r="I176" i="2" s="1"/>
  <c r="E55" i="2" s="1"/>
  <c r="F55" i="2" s="1"/>
  <c r="H177" i="2"/>
  <c r="I177" i="2" s="1"/>
  <c r="E56" i="2" s="1"/>
  <c r="F56" i="2" s="1"/>
  <c r="H110" i="2"/>
  <c r="I110" i="2" s="1"/>
  <c r="C43" i="2" s="1"/>
  <c r="H111" i="2"/>
  <c r="I111" i="2" s="1"/>
  <c r="N44" i="2" s="1"/>
  <c r="H112" i="2"/>
  <c r="I112" i="2" s="1"/>
  <c r="N45" i="2" s="1"/>
  <c r="H113" i="2"/>
  <c r="I113" i="2" s="1"/>
  <c r="N46" i="2" s="1"/>
  <c r="H114" i="2"/>
  <c r="I114" i="2" s="1"/>
  <c r="C47" i="2" s="1"/>
  <c r="H115" i="2"/>
  <c r="I115" i="2" s="1"/>
  <c r="N48" i="2" s="1"/>
  <c r="H116" i="2"/>
  <c r="I116" i="2" s="1"/>
  <c r="N49" i="2" s="1"/>
  <c r="H117" i="2"/>
  <c r="I117" i="2" s="1"/>
  <c r="C50" i="2" s="1"/>
  <c r="H118" i="2"/>
  <c r="I118" i="2" s="1"/>
  <c r="C51" i="2" s="1"/>
  <c r="H119" i="2"/>
  <c r="I119" i="2" s="1"/>
  <c r="N52" i="2" s="1"/>
  <c r="H120" i="2"/>
  <c r="I120" i="2" s="1"/>
  <c r="N53" i="2" s="1"/>
  <c r="H121" i="2"/>
  <c r="I121" i="2" s="1"/>
  <c r="N54" i="2" s="1"/>
  <c r="H122" i="2"/>
  <c r="I122" i="2" s="1"/>
  <c r="C55" i="2" s="1"/>
  <c r="H123" i="2"/>
  <c r="I123" i="2" s="1"/>
  <c r="N56" i="2" s="1"/>
  <c r="C55" i="6"/>
  <c r="D55" i="6"/>
  <c r="E55" i="6"/>
  <c r="F55" i="6"/>
  <c r="G55" i="6"/>
  <c r="H55" i="6"/>
  <c r="C48" i="6"/>
  <c r="D48" i="6"/>
  <c r="E48" i="6"/>
  <c r="F48" i="6"/>
  <c r="G48" i="6"/>
  <c r="H48" i="6"/>
  <c r="C49" i="6"/>
  <c r="D49" i="6"/>
  <c r="E49" i="6"/>
  <c r="F49" i="6"/>
  <c r="G49" i="6"/>
  <c r="H49" i="6"/>
  <c r="C50" i="6"/>
  <c r="D50" i="6"/>
  <c r="E50" i="6"/>
  <c r="F50" i="6"/>
  <c r="G50" i="6"/>
  <c r="H50" i="6"/>
  <c r="C51" i="6"/>
  <c r="D51" i="6"/>
  <c r="E51" i="6"/>
  <c r="F51" i="6"/>
  <c r="G51" i="6"/>
  <c r="H51" i="6"/>
  <c r="C52" i="6"/>
  <c r="D52" i="6"/>
  <c r="E52" i="6"/>
  <c r="F52" i="6"/>
  <c r="G52" i="6"/>
  <c r="H52" i="6"/>
  <c r="C53" i="6"/>
  <c r="D53" i="6"/>
  <c r="E53" i="6"/>
  <c r="F53" i="6"/>
  <c r="G53" i="6"/>
  <c r="H53" i="6"/>
  <c r="C54" i="6"/>
  <c r="D54" i="6"/>
  <c r="E54" i="6"/>
  <c r="F54" i="6"/>
  <c r="G54" i="6"/>
  <c r="H54" i="6"/>
  <c r="C35" i="6"/>
  <c r="D35" i="6"/>
  <c r="E35" i="6"/>
  <c r="F35" i="6"/>
  <c r="G35" i="6"/>
  <c r="H35" i="6"/>
  <c r="C36" i="6"/>
  <c r="D36" i="6"/>
  <c r="E36" i="6"/>
  <c r="F36" i="6"/>
  <c r="G36" i="6"/>
  <c r="H36" i="6"/>
  <c r="C37" i="6"/>
  <c r="D37" i="6"/>
  <c r="E37" i="6"/>
  <c r="F37" i="6"/>
  <c r="G37" i="6"/>
  <c r="H37" i="6"/>
  <c r="C38" i="6"/>
  <c r="D38" i="6"/>
  <c r="E38" i="6"/>
  <c r="F38" i="6"/>
  <c r="G38" i="6"/>
  <c r="H38" i="6"/>
  <c r="C39" i="6"/>
  <c r="D39" i="6"/>
  <c r="E39" i="6"/>
  <c r="F39" i="6"/>
  <c r="G39" i="6"/>
  <c r="H39" i="6"/>
  <c r="C40" i="6"/>
  <c r="D40" i="6"/>
  <c r="E40" i="6"/>
  <c r="F40" i="6"/>
  <c r="G40" i="6"/>
  <c r="H40" i="6"/>
  <c r="C41" i="6"/>
  <c r="D41" i="6"/>
  <c r="E41" i="6"/>
  <c r="F41" i="6"/>
  <c r="G41" i="6"/>
  <c r="H41" i="6"/>
  <c r="C42" i="6"/>
  <c r="D42" i="6"/>
  <c r="E42" i="6"/>
  <c r="F42" i="6"/>
  <c r="G42" i="6"/>
  <c r="H42" i="6"/>
  <c r="C43" i="6"/>
  <c r="D43" i="6"/>
  <c r="E43" i="6"/>
  <c r="F43" i="6"/>
  <c r="G43" i="6"/>
  <c r="H43" i="6"/>
  <c r="C44" i="6"/>
  <c r="D44" i="6"/>
  <c r="E44" i="6"/>
  <c r="F44" i="6"/>
  <c r="G44" i="6"/>
  <c r="H44" i="6"/>
  <c r="C45" i="6"/>
  <c r="D45" i="6"/>
  <c r="E45" i="6"/>
  <c r="F45" i="6"/>
  <c r="G45" i="6"/>
  <c r="H45" i="6"/>
  <c r="C46" i="6"/>
  <c r="D46" i="6"/>
  <c r="E46" i="6"/>
  <c r="F46" i="6"/>
  <c r="G46" i="6"/>
  <c r="H46" i="6"/>
  <c r="C47" i="6"/>
  <c r="D47" i="6"/>
  <c r="E47" i="6"/>
  <c r="F47" i="6"/>
  <c r="G47" i="6"/>
  <c r="H47" i="6"/>
  <c r="F124" i="2"/>
  <c r="Q124" i="2" s="1"/>
  <c r="A118" i="2"/>
  <c r="L118" i="2" s="1"/>
  <c r="A119" i="2"/>
  <c r="L119" i="2" s="1"/>
  <c r="A120" i="2"/>
  <c r="L120" i="2" s="1"/>
  <c r="L121" i="2"/>
  <c r="L123" i="2"/>
  <c r="A107" i="2"/>
  <c r="A39" i="6" s="1"/>
  <c r="A108" i="2"/>
  <c r="A40" i="6" s="1"/>
  <c r="A109" i="2"/>
  <c r="A41" i="6" s="1"/>
  <c r="A110" i="2"/>
  <c r="L110" i="2" s="1"/>
  <c r="A111" i="2"/>
  <c r="L111" i="2" s="1"/>
  <c r="A112" i="2"/>
  <c r="L112" i="2" s="1"/>
  <c r="A113" i="2"/>
  <c r="L113" i="2" s="1"/>
  <c r="A114" i="2"/>
  <c r="L114" i="2" s="1"/>
  <c r="A115" i="2"/>
  <c r="L115" i="2" s="1"/>
  <c r="A116" i="2"/>
  <c r="L116" i="2" s="1"/>
  <c r="A117" i="2"/>
  <c r="L117" i="2" s="1"/>
  <c r="F9" i="1"/>
  <c r="K37" i="6" l="1"/>
  <c r="K29" i="6"/>
  <c r="K21" i="6"/>
  <c r="K13" i="6"/>
  <c r="C46" i="2"/>
  <c r="D46" i="2" s="1"/>
  <c r="H46" i="2" s="1"/>
  <c r="A54" i="6"/>
  <c r="A46" i="6"/>
  <c r="C44" i="2"/>
  <c r="D44" i="2" s="1"/>
  <c r="H44" i="2" s="1"/>
  <c r="A45" i="6"/>
  <c r="A52" i="6"/>
  <c r="A44" i="6"/>
  <c r="A51" i="6"/>
  <c r="A43" i="6"/>
  <c r="A50" i="6"/>
  <c r="A42" i="6"/>
  <c r="A47" i="6"/>
  <c r="B123" i="2"/>
  <c r="A49" i="6"/>
  <c r="C54" i="2"/>
  <c r="D54" i="2" s="1"/>
  <c r="A48" i="6"/>
  <c r="K51" i="6"/>
  <c r="K52" i="2" s="1"/>
  <c r="K43" i="6"/>
  <c r="K44" i="2" s="1"/>
  <c r="K35" i="6"/>
  <c r="K27" i="6"/>
  <c r="K19" i="6"/>
  <c r="K11" i="6"/>
  <c r="N53" i="6"/>
  <c r="N45" i="6"/>
  <c r="N37" i="6"/>
  <c r="N29" i="6"/>
  <c r="N21" i="6"/>
  <c r="N13" i="6"/>
  <c r="K50" i="6"/>
  <c r="K51" i="2" s="1"/>
  <c r="K42" i="6"/>
  <c r="K43" i="2" s="1"/>
  <c r="K34" i="6"/>
  <c r="K35" i="2" s="1"/>
  <c r="K26" i="6"/>
  <c r="K18" i="6"/>
  <c r="K10" i="6"/>
  <c r="N52" i="6"/>
  <c r="N44" i="6"/>
  <c r="N36" i="6"/>
  <c r="N28" i="6"/>
  <c r="N20" i="6"/>
  <c r="N12" i="6"/>
  <c r="K49" i="6"/>
  <c r="K50" i="2" s="1"/>
  <c r="K41" i="6"/>
  <c r="K42" i="2" s="1"/>
  <c r="K33" i="6"/>
  <c r="K25" i="6"/>
  <c r="K17" i="6"/>
  <c r="K9" i="6"/>
  <c r="K48" i="6"/>
  <c r="K49" i="2" s="1"/>
  <c r="K40" i="6"/>
  <c r="K41" i="2" s="1"/>
  <c r="K32" i="6"/>
  <c r="K24" i="6"/>
  <c r="K16" i="6"/>
  <c r="K8" i="6"/>
  <c r="K36" i="2"/>
  <c r="K55" i="6"/>
  <c r="K56" i="2" s="1"/>
  <c r="K47" i="6"/>
  <c r="K48" i="2" s="1"/>
  <c r="K39" i="6"/>
  <c r="K40" i="2" s="1"/>
  <c r="K31" i="6"/>
  <c r="K23" i="6"/>
  <c r="K15" i="6"/>
  <c r="K54" i="6"/>
  <c r="K55" i="2" s="1"/>
  <c r="K46" i="6"/>
  <c r="K47" i="2" s="1"/>
  <c r="K38" i="6"/>
  <c r="K39" i="2" s="1"/>
  <c r="K30" i="6"/>
  <c r="K22" i="6"/>
  <c r="K14" i="6"/>
  <c r="D51" i="2"/>
  <c r="H51" i="2" s="1"/>
  <c r="G51" i="2"/>
  <c r="O51" i="2" s="1"/>
  <c r="G43" i="2"/>
  <c r="O43" i="2" s="1"/>
  <c r="D43" i="2"/>
  <c r="H43" i="2" s="1"/>
  <c r="G50" i="2"/>
  <c r="O50" i="2" s="1"/>
  <c r="D50" i="2"/>
  <c r="H50" i="2" s="1"/>
  <c r="G55" i="2"/>
  <c r="O55" i="2" s="1"/>
  <c r="D55" i="2"/>
  <c r="H55" i="2" s="1"/>
  <c r="D47" i="2"/>
  <c r="H47" i="2" s="1"/>
  <c r="G47" i="2"/>
  <c r="O47" i="2" s="1"/>
  <c r="H54" i="2"/>
  <c r="G52" i="2"/>
  <c r="O52" i="2" s="1"/>
  <c r="G44" i="2"/>
  <c r="O44" i="2" s="1"/>
  <c r="B122" i="2"/>
  <c r="C53" i="2"/>
  <c r="C45" i="2"/>
  <c r="N55" i="2"/>
  <c r="N51" i="2"/>
  <c r="N47" i="2"/>
  <c r="N43" i="2"/>
  <c r="N50" i="2"/>
  <c r="B121" i="2"/>
  <c r="G54" i="2"/>
  <c r="O54" i="2" s="1"/>
  <c r="G46" i="2"/>
  <c r="O46" i="2" s="1"/>
  <c r="C49" i="2"/>
  <c r="C56" i="2"/>
  <c r="C48" i="2"/>
  <c r="N62" i="6"/>
  <c r="N64" i="6" s="1"/>
  <c r="K54" i="2"/>
  <c r="K46" i="2"/>
  <c r="K38" i="2"/>
  <c r="T93" i="2"/>
  <c r="T85" i="2"/>
  <c r="T168" i="2"/>
  <c r="T173" i="2"/>
  <c r="T116" i="2"/>
  <c r="T118" i="2"/>
  <c r="T110" i="2"/>
  <c r="T102" i="2"/>
  <c r="T94" i="2"/>
  <c r="T86" i="2"/>
  <c r="U140" i="2" s="1"/>
  <c r="T78" i="2"/>
  <c r="T159" i="2"/>
  <c r="T108" i="2"/>
  <c r="T165" i="2"/>
  <c r="T77" i="2"/>
  <c r="T170" i="2"/>
  <c r="U170" i="2" s="1"/>
  <c r="T162" i="2"/>
  <c r="T154" i="2"/>
  <c r="T146" i="2"/>
  <c r="T152" i="2"/>
  <c r="T177" i="2"/>
  <c r="T161" i="2"/>
  <c r="T119" i="2"/>
  <c r="U173" i="2" s="1"/>
  <c r="T95" i="2"/>
  <c r="T122" i="2"/>
  <c r="T114" i="2"/>
  <c r="T106" i="2"/>
  <c r="T98" i="2"/>
  <c r="T90" i="2"/>
  <c r="T82" i="2"/>
  <c r="U136" i="2" s="1"/>
  <c r="T171" i="2"/>
  <c r="U171" i="2" s="1"/>
  <c r="T163" i="2"/>
  <c r="U163" i="2" s="1"/>
  <c r="T155" i="2"/>
  <c r="U155" i="2" s="1"/>
  <c r="T147" i="2"/>
  <c r="T174" i="2"/>
  <c r="T166" i="2"/>
  <c r="T158" i="2"/>
  <c r="T150" i="2"/>
  <c r="T145" i="2"/>
  <c r="T79" i="2"/>
  <c r="T120" i="2"/>
  <c r="T112" i="2"/>
  <c r="T104" i="2"/>
  <c r="T96" i="2"/>
  <c r="T88" i="2"/>
  <c r="U142" i="2" s="1"/>
  <c r="T80" i="2"/>
  <c r="U134" i="2" s="1"/>
  <c r="T153" i="2"/>
  <c r="T111" i="2"/>
  <c r="U165" i="2" s="1"/>
  <c r="T103" i="2"/>
  <c r="T160" i="2"/>
  <c r="T124" i="2"/>
  <c r="T123" i="2"/>
  <c r="T115" i="2"/>
  <c r="U169" i="2" s="1"/>
  <c r="T107" i="2"/>
  <c r="T99" i="2"/>
  <c r="T91" i="2"/>
  <c r="T83" i="2"/>
  <c r="T172" i="2"/>
  <c r="T164" i="2"/>
  <c r="T156" i="2"/>
  <c r="T148" i="2"/>
  <c r="T87" i="2"/>
  <c r="T175" i="2"/>
  <c r="T167" i="2"/>
  <c r="T151" i="2"/>
  <c r="T176" i="2"/>
  <c r="T121" i="2"/>
  <c r="T113" i="2"/>
  <c r="T105" i="2"/>
  <c r="T100" i="2"/>
  <c r="T97" i="2"/>
  <c r="T92" i="2"/>
  <c r="T89" i="2"/>
  <c r="T84" i="2"/>
  <c r="U138" i="2" s="1"/>
  <c r="T81" i="2"/>
  <c r="T76" i="2"/>
  <c r="T157" i="2"/>
  <c r="T149" i="2"/>
  <c r="C69" i="4"/>
  <c r="H69" i="4" s="1"/>
  <c r="D66" i="4"/>
  <c r="C66" i="4"/>
  <c r="H64" i="4"/>
  <c r="H62" i="4"/>
  <c r="C62" i="4"/>
  <c r="G58" i="4"/>
  <c r="F58" i="4"/>
  <c r="E58" i="4"/>
  <c r="D58" i="4"/>
  <c r="C58" i="4"/>
  <c r="C53" i="4"/>
  <c r="H53" i="4" s="1"/>
  <c r="C50" i="4"/>
  <c r="G46" i="4"/>
  <c r="G50" i="4" s="1"/>
  <c r="F46" i="4"/>
  <c r="E46" i="4"/>
  <c r="D46" i="4"/>
  <c r="C46" i="4"/>
  <c r="C41" i="4"/>
  <c r="H41" i="4" s="1"/>
  <c r="C38" i="4"/>
  <c r="H36" i="4"/>
  <c r="G31" i="4"/>
  <c r="F31" i="4"/>
  <c r="F38" i="4" s="1"/>
  <c r="E31" i="4"/>
  <c r="D31" i="4"/>
  <c r="D38" i="4" s="1"/>
  <c r="C31" i="4"/>
  <c r="Z21" i="4"/>
  <c r="X21" i="4"/>
  <c r="V21" i="4"/>
  <c r="T21" i="4"/>
  <c r="R21" i="4"/>
  <c r="P21" i="4"/>
  <c r="N21" i="4"/>
  <c r="L21" i="4"/>
  <c r="J21" i="4"/>
  <c r="H21" i="4"/>
  <c r="U6" i="6"/>
  <c r="S6" i="6"/>
  <c r="K60" i="6"/>
  <c r="Q6" i="6" s="1"/>
  <c r="G18" i="6"/>
  <c r="G19" i="6"/>
  <c r="C65" i="2"/>
  <c r="L62" i="2"/>
  <c r="U147" i="2" l="1"/>
  <c r="G45" i="2"/>
  <c r="O45" i="2" s="1"/>
  <c r="D45" i="2"/>
  <c r="H45" i="2" s="1"/>
  <c r="D48" i="2"/>
  <c r="H48" i="2" s="1"/>
  <c r="G48" i="2"/>
  <c r="O48" i="2" s="1"/>
  <c r="D56" i="2"/>
  <c r="H56" i="2" s="1"/>
  <c r="G56" i="2"/>
  <c r="O56" i="2" s="1"/>
  <c r="G53" i="2"/>
  <c r="O53" i="2" s="1"/>
  <c r="D53" i="2"/>
  <c r="H53" i="2" s="1"/>
  <c r="G49" i="2"/>
  <c r="O49" i="2" s="1"/>
  <c r="D49" i="2"/>
  <c r="H49" i="2" s="1"/>
  <c r="N65" i="6"/>
  <c r="N66" i="6" s="1"/>
  <c r="C35" i="4" s="1"/>
  <c r="H35" i="4" s="1"/>
  <c r="U172" i="2"/>
  <c r="U168" i="2"/>
  <c r="U164" i="2"/>
  <c r="U156" i="2"/>
  <c r="U174" i="2"/>
  <c r="U146" i="2"/>
  <c r="U176" i="2"/>
  <c r="U166" i="2"/>
  <c r="U152" i="2"/>
  <c r="U160" i="2"/>
  <c r="U159" i="2"/>
  <c r="U148" i="2"/>
  <c r="U158" i="2"/>
  <c r="U162" i="2"/>
  <c r="U177" i="2"/>
  <c r="U175" i="2"/>
  <c r="U153" i="2"/>
  <c r="U145" i="2"/>
  <c r="U149" i="2"/>
  <c r="U154" i="2"/>
  <c r="U161" i="2"/>
  <c r="U150" i="2"/>
  <c r="U151" i="2"/>
  <c r="U167" i="2"/>
  <c r="U157" i="2"/>
  <c r="E38" i="4"/>
  <c r="G38" i="4"/>
  <c r="D50" i="4"/>
  <c r="E50" i="4"/>
  <c r="F50" i="4"/>
  <c r="L63" i="2"/>
  <c r="R62" i="2" s="1"/>
  <c r="L64" i="2"/>
  <c r="L66" i="2" s="1"/>
  <c r="L68" i="2" s="1"/>
  <c r="N61" i="2" s="1"/>
  <c r="N63" i="2" s="1"/>
  <c r="N65" i="2" s="1"/>
  <c r="N67" i="2" s="1"/>
  <c r="N69" i="2" s="1"/>
  <c r="H4" i="4" l="1"/>
  <c r="H5" i="4" s="1"/>
  <c r="I5" i="4" s="1"/>
  <c r="H6" i="4" s="1"/>
  <c r="I6" i="4" s="1"/>
  <c r="H7" i="4" s="1"/>
  <c r="C33" i="4"/>
  <c r="H38" i="4"/>
  <c r="H50" i="4"/>
  <c r="N64" i="2"/>
  <c r="R67" i="2" s="1"/>
  <c r="L69" i="2"/>
  <c r="L67" i="2"/>
  <c r="R64" i="2" s="1"/>
  <c r="N68" i="2"/>
  <c r="R69" i="2" s="1"/>
  <c r="N66" i="2"/>
  <c r="R68" i="2" s="1"/>
  <c r="N62" i="2"/>
  <c r="R66" i="2" s="1"/>
  <c r="N70" i="2"/>
  <c r="R70" i="2" s="1"/>
  <c r="L65" i="2"/>
  <c r="R63" i="2" s="1"/>
  <c r="L23" i="1"/>
  <c r="L24" i="1"/>
  <c r="L25" i="1"/>
  <c r="L26" i="1"/>
  <c r="L27" i="1"/>
  <c r="L28" i="1"/>
  <c r="L29" i="1"/>
  <c r="J128" i="1"/>
  <c r="J129" i="1"/>
  <c r="J130" i="1"/>
  <c r="J131" i="1"/>
  <c r="J132" i="1"/>
  <c r="J133" i="1"/>
  <c r="J134" i="1"/>
  <c r="J135" i="1"/>
  <c r="J102" i="1"/>
  <c r="J103" i="1"/>
  <c r="J104" i="1"/>
  <c r="J105" i="1"/>
  <c r="J106" i="1"/>
  <c r="J107" i="1"/>
  <c r="J108" i="1"/>
  <c r="J109" i="1"/>
  <c r="J76" i="1"/>
  <c r="J77" i="1"/>
  <c r="J78" i="1"/>
  <c r="J79" i="1"/>
  <c r="J80" i="1"/>
  <c r="J81" i="1"/>
  <c r="J82" i="1"/>
  <c r="J83" i="1"/>
  <c r="J49" i="1"/>
  <c r="J50" i="1"/>
  <c r="J51" i="1"/>
  <c r="J52" i="1"/>
  <c r="J53" i="1"/>
  <c r="J54" i="1"/>
  <c r="J55" i="1"/>
  <c r="J56" i="1"/>
  <c r="V76" i="1"/>
  <c r="V77" i="1"/>
  <c r="V78" i="1"/>
  <c r="V79" i="1"/>
  <c r="V80" i="1"/>
  <c r="V81" i="1"/>
  <c r="V82" i="1"/>
  <c r="V83" i="1"/>
  <c r="V49" i="1"/>
  <c r="V50" i="1"/>
  <c r="V51" i="1"/>
  <c r="V52" i="1"/>
  <c r="V53" i="1"/>
  <c r="V54" i="1"/>
  <c r="V55" i="1"/>
  <c r="V56" i="1"/>
  <c r="F23" i="1"/>
  <c r="F24" i="1"/>
  <c r="F25" i="1"/>
  <c r="F26" i="1"/>
  <c r="F27" i="1"/>
  <c r="F28" i="1"/>
  <c r="F29" i="1"/>
  <c r="F30" i="1"/>
  <c r="J48" i="2" l="1"/>
  <c r="L48" i="2" s="1"/>
  <c r="J56" i="2"/>
  <c r="L56" i="2" s="1"/>
  <c r="J49" i="2"/>
  <c r="L49" i="2" s="1"/>
  <c r="J42" i="2"/>
  <c r="L42" i="2" s="1"/>
  <c r="J50" i="2"/>
  <c r="L50" i="2" s="1"/>
  <c r="J43" i="2"/>
  <c r="L43" i="2" s="1"/>
  <c r="J51" i="2"/>
  <c r="L51" i="2" s="1"/>
  <c r="J44" i="2"/>
  <c r="L44" i="2" s="1"/>
  <c r="J52" i="2"/>
  <c r="L52" i="2" s="1"/>
  <c r="J45" i="2"/>
  <c r="L45" i="2" s="1"/>
  <c r="J53" i="2"/>
  <c r="L53" i="2" s="1"/>
  <c r="J55" i="2"/>
  <c r="L55" i="2" s="1"/>
  <c r="J46" i="2"/>
  <c r="L46" i="2" s="1"/>
  <c r="J54" i="2"/>
  <c r="L54" i="2" s="1"/>
  <c r="J47" i="2"/>
  <c r="L47" i="2" s="1"/>
  <c r="R65" i="2"/>
  <c r="I7" i="4"/>
  <c r="B53" i="2"/>
  <c r="B52" i="2"/>
  <c r="B51" i="2"/>
  <c r="B50" i="2"/>
  <c r="B49" i="2"/>
  <c r="B48" i="2"/>
  <c r="B47" i="2"/>
  <c r="B46" i="2"/>
  <c r="B45" i="2"/>
  <c r="B44" i="2"/>
  <c r="B43" i="2"/>
  <c r="B42" i="2"/>
  <c r="B41" i="2"/>
  <c r="B123" i="1"/>
  <c r="B124" i="1"/>
  <c r="B125" i="1"/>
  <c r="B126" i="1"/>
  <c r="B127" i="1"/>
  <c r="B128" i="1"/>
  <c r="B129" i="1"/>
  <c r="B130" i="1"/>
  <c r="B131" i="1"/>
  <c r="B132" i="1"/>
  <c r="B133" i="1"/>
  <c r="B134" i="1"/>
  <c r="B135" i="1"/>
  <c r="A126" i="1"/>
  <c r="A127" i="1"/>
  <c r="A128" i="1"/>
  <c r="A129" i="1"/>
  <c r="A130" i="1"/>
  <c r="A131" i="1"/>
  <c r="A132" i="1"/>
  <c r="A133" i="1"/>
  <c r="A134" i="1"/>
  <c r="A135" i="1"/>
  <c r="B102" i="1"/>
  <c r="B103" i="1"/>
  <c r="B104" i="1"/>
  <c r="B105" i="1"/>
  <c r="B106" i="1"/>
  <c r="B107" i="1"/>
  <c r="B108" i="1"/>
  <c r="B109" i="1"/>
  <c r="A100" i="1"/>
  <c r="A101" i="1"/>
  <c r="A102" i="1"/>
  <c r="A103" i="1"/>
  <c r="A104" i="1"/>
  <c r="A105" i="1"/>
  <c r="A106" i="1"/>
  <c r="A107" i="1"/>
  <c r="A108" i="1"/>
  <c r="A109" i="1"/>
  <c r="N49" i="1"/>
  <c r="N76" i="1" s="1"/>
  <c r="N50" i="1"/>
  <c r="N77" i="1" s="1"/>
  <c r="N51" i="1"/>
  <c r="N78" i="1" s="1"/>
  <c r="N52" i="1"/>
  <c r="N79" i="1" s="1"/>
  <c r="N53" i="1"/>
  <c r="N80" i="1" s="1"/>
  <c r="N54" i="1"/>
  <c r="N81" i="1" s="1"/>
  <c r="N55" i="1"/>
  <c r="N82" i="1" s="1"/>
  <c r="N56" i="1"/>
  <c r="N83" i="1" s="1"/>
  <c r="B74" i="1"/>
  <c r="B75" i="1"/>
  <c r="B76" i="1"/>
  <c r="B77" i="1"/>
  <c r="B78" i="1"/>
  <c r="B79" i="1"/>
  <c r="B80" i="1"/>
  <c r="B81" i="1"/>
  <c r="B82" i="1"/>
  <c r="B83" i="1"/>
  <c r="B164" i="2" l="1"/>
  <c r="M164" i="2" s="1"/>
  <c r="B110" i="2"/>
  <c r="B172" i="2"/>
  <c r="M172" i="2" s="1"/>
  <c r="B118" i="2"/>
  <c r="B165" i="2"/>
  <c r="M165" i="2" s="1"/>
  <c r="B111" i="2"/>
  <c r="B173" i="2"/>
  <c r="M173" i="2" s="1"/>
  <c r="B119" i="2"/>
  <c r="B167" i="2"/>
  <c r="M167" i="2" s="1"/>
  <c r="B113" i="2"/>
  <c r="M175" i="2"/>
  <c r="B168" i="2"/>
  <c r="M168" i="2" s="1"/>
  <c r="B114" i="2"/>
  <c r="M176" i="2"/>
  <c r="B174" i="2"/>
  <c r="M174" i="2" s="1"/>
  <c r="B120" i="2"/>
  <c r="B169" i="2"/>
  <c r="M169" i="2" s="1"/>
  <c r="B115" i="2"/>
  <c r="B166" i="2"/>
  <c r="M166" i="2" s="1"/>
  <c r="B112" i="2"/>
  <c r="B170" i="2"/>
  <c r="M170" i="2" s="1"/>
  <c r="B116" i="2"/>
  <c r="B163" i="2"/>
  <c r="M163" i="2" s="1"/>
  <c r="B109" i="2"/>
  <c r="B171" i="2"/>
  <c r="M171" i="2" s="1"/>
  <c r="B117" i="2"/>
  <c r="M111" i="2" l="1"/>
  <c r="B43" i="6"/>
  <c r="B51" i="6"/>
  <c r="M119" i="2"/>
  <c r="B46" i="6"/>
  <c r="M114" i="2"/>
  <c r="M117" i="2"/>
  <c r="B49" i="6"/>
  <c r="M115" i="2"/>
  <c r="B47" i="6"/>
  <c r="M121" i="2"/>
  <c r="B53" i="6"/>
  <c r="B50" i="6"/>
  <c r="M118" i="2"/>
  <c r="M116" i="2"/>
  <c r="B48" i="6"/>
  <c r="M122" i="2"/>
  <c r="B54" i="6"/>
  <c r="B44" i="6"/>
  <c r="M112" i="2"/>
  <c r="M109" i="2"/>
  <c r="B41" i="6"/>
  <c r="B52" i="6"/>
  <c r="M120" i="2"/>
  <c r="B45" i="6"/>
  <c r="M113" i="2"/>
  <c r="M110" i="2"/>
  <c r="B42" i="6"/>
  <c r="H128" i="2"/>
  <c r="F6" i="6"/>
  <c r="F12" i="6"/>
  <c r="F13" i="6"/>
  <c r="F14" i="6"/>
  <c r="F15" i="6"/>
  <c r="F16" i="6"/>
  <c r="F17" i="6"/>
  <c r="F18" i="6"/>
  <c r="F19" i="6"/>
  <c r="F20" i="6"/>
  <c r="F21" i="6"/>
  <c r="F22" i="6"/>
  <c r="F23" i="6"/>
  <c r="F24" i="6"/>
  <c r="F25" i="6"/>
  <c r="F26" i="6"/>
  <c r="F27" i="6"/>
  <c r="F28" i="6"/>
  <c r="F29" i="6"/>
  <c r="F30" i="6"/>
  <c r="F31" i="6"/>
  <c r="F32" i="6"/>
  <c r="F33" i="6"/>
  <c r="F34" i="6"/>
  <c r="F8" i="6"/>
  <c r="F9" i="6"/>
  <c r="F10" i="6"/>
  <c r="F11" i="6"/>
  <c r="F7" i="6"/>
  <c r="G9" i="6"/>
  <c r="O75" i="2"/>
  <c r="P75" i="2"/>
  <c r="O74" i="2"/>
  <c r="P74" i="2"/>
  <c r="H160" i="2"/>
  <c r="H161" i="2"/>
  <c r="H162" i="2"/>
  <c r="F22" i="1"/>
  <c r="B15" i="2"/>
  <c r="B136" i="2" s="1"/>
  <c r="M136" i="2" s="1"/>
  <c r="B16" i="2"/>
  <c r="B137" i="2" s="1"/>
  <c r="M137" i="2" s="1"/>
  <c r="B17" i="2"/>
  <c r="B138" i="2" s="1"/>
  <c r="M138" i="2" s="1"/>
  <c r="B18" i="2"/>
  <c r="B139" i="2" s="1"/>
  <c r="M139" i="2" s="1"/>
  <c r="B19" i="2"/>
  <c r="B86" i="2" s="1"/>
  <c r="B18" i="6" s="1"/>
  <c r="B20" i="2"/>
  <c r="B87" i="2" s="1"/>
  <c r="B19" i="6" s="1"/>
  <c r="B21" i="2"/>
  <c r="B88" i="2" s="1"/>
  <c r="B20" i="6" s="1"/>
  <c r="B22" i="2"/>
  <c r="B143" i="2" s="1"/>
  <c r="M143" i="2" s="1"/>
  <c r="B23" i="2"/>
  <c r="B90" i="2" s="1"/>
  <c r="B22" i="6" s="1"/>
  <c r="B24" i="2"/>
  <c r="B91" i="2" s="1"/>
  <c r="B25" i="2"/>
  <c r="B92" i="2" s="1"/>
  <c r="B24" i="6" s="1"/>
  <c r="B26" i="2"/>
  <c r="B147" i="2" s="1"/>
  <c r="M147" i="2" s="1"/>
  <c r="B27" i="2"/>
  <c r="B94" i="2" s="1"/>
  <c r="B28" i="2"/>
  <c r="B149" i="2" s="1"/>
  <c r="M149" i="2" s="1"/>
  <c r="B29" i="2"/>
  <c r="B96" i="2" s="1"/>
  <c r="B30" i="2"/>
  <c r="B97" i="2" s="1"/>
  <c r="B31" i="2"/>
  <c r="B152" i="2" s="1"/>
  <c r="M152" i="2" s="1"/>
  <c r="B32" i="2"/>
  <c r="B153" i="2" s="1"/>
  <c r="M153" i="2" s="1"/>
  <c r="B33" i="2"/>
  <c r="B154" i="2" s="1"/>
  <c r="M154" i="2" s="1"/>
  <c r="B34" i="2"/>
  <c r="B101" i="2" s="1"/>
  <c r="B35" i="2"/>
  <c r="B102" i="2" s="1"/>
  <c r="B36" i="2"/>
  <c r="B157" i="2" s="1"/>
  <c r="M157" i="2" s="1"/>
  <c r="B37" i="2"/>
  <c r="B104" i="2" s="1"/>
  <c r="B38" i="2"/>
  <c r="B105" i="2" s="1"/>
  <c r="B39" i="2"/>
  <c r="B106" i="2" s="1"/>
  <c r="B40" i="2"/>
  <c r="B107" i="2" s="1"/>
  <c r="B108" i="2"/>
  <c r="B82" i="2"/>
  <c r="B83" i="2"/>
  <c r="L162"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28" i="2"/>
  <c r="A76" i="2"/>
  <c r="A77" i="2"/>
  <c r="A78" i="2"/>
  <c r="A79" i="2"/>
  <c r="A80" i="2"/>
  <c r="A81" i="2"/>
  <c r="A82" i="2"/>
  <c r="A83" i="2"/>
  <c r="A15" i="6" s="1"/>
  <c r="A84" i="2"/>
  <c r="A85" i="2"/>
  <c r="A86" i="2"/>
  <c r="A87" i="2"/>
  <c r="A88" i="2"/>
  <c r="A89" i="2"/>
  <c r="A90" i="2"/>
  <c r="A91" i="2"/>
  <c r="A92" i="2"/>
  <c r="A93" i="2"/>
  <c r="A94" i="2"/>
  <c r="A95" i="2"/>
  <c r="A96" i="2"/>
  <c r="A97" i="2"/>
  <c r="A98" i="2"/>
  <c r="A99" i="2"/>
  <c r="A100" i="2"/>
  <c r="A101" i="2"/>
  <c r="A102" i="2"/>
  <c r="A103" i="2"/>
  <c r="A104" i="2"/>
  <c r="A105" i="2"/>
  <c r="A106" i="2"/>
  <c r="L107" i="2"/>
  <c r="L108" i="2"/>
  <c r="L109" i="2"/>
  <c r="H106" i="2"/>
  <c r="H107" i="2"/>
  <c r="H108" i="2"/>
  <c r="H109" i="2"/>
  <c r="B14" i="2"/>
  <c r="B81" i="2" s="1"/>
  <c r="B13" i="6" s="1"/>
  <c r="B13" i="2"/>
  <c r="B80" i="2" s="1"/>
  <c r="B12" i="6" s="1"/>
  <c r="B12" i="2"/>
  <c r="B79" i="2" s="1"/>
  <c r="B11" i="2"/>
  <c r="B78" i="2" s="1"/>
  <c r="B10" i="6" s="1"/>
  <c r="B10" i="2"/>
  <c r="B77" i="2" s="1"/>
  <c r="B9" i="6" s="1"/>
  <c r="B7" i="2"/>
  <c r="B74" i="2" s="1"/>
  <c r="J127" i="1"/>
  <c r="J101" i="1"/>
  <c r="B101" i="1"/>
  <c r="V75" i="1"/>
  <c r="J75" i="1"/>
  <c r="J48" i="1"/>
  <c r="V48" i="1"/>
  <c r="N48" i="1"/>
  <c r="N75" i="1" s="1"/>
  <c r="E6" i="6"/>
  <c r="E7" i="6"/>
  <c r="E8" i="6"/>
  <c r="E9" i="6"/>
  <c r="H105" i="2"/>
  <c r="Q133" i="2"/>
  <c r="H141" i="2"/>
  <c r="H146" i="2"/>
  <c r="H74" i="2"/>
  <c r="D66" i="6"/>
  <c r="C16" i="6"/>
  <c r="D16" i="6"/>
  <c r="E16" i="6"/>
  <c r="K28" i="2"/>
  <c r="K29" i="2"/>
  <c r="K30" i="2"/>
  <c r="K31" i="2"/>
  <c r="K32" i="2"/>
  <c r="K33" i="2"/>
  <c r="K34" i="2"/>
  <c r="G22" i="6"/>
  <c r="H22" i="6"/>
  <c r="G23" i="6"/>
  <c r="H23" i="6"/>
  <c r="G24" i="6"/>
  <c r="H24" i="6"/>
  <c r="G25" i="6"/>
  <c r="H25" i="6"/>
  <c r="G26" i="6"/>
  <c r="H26" i="6"/>
  <c r="G27" i="6"/>
  <c r="H27" i="6"/>
  <c r="G28" i="6"/>
  <c r="H28" i="6"/>
  <c r="G29" i="6"/>
  <c r="H29" i="6"/>
  <c r="G30" i="6"/>
  <c r="H30" i="6"/>
  <c r="G31" i="6"/>
  <c r="H31" i="6"/>
  <c r="G32" i="6"/>
  <c r="H32" i="6"/>
  <c r="G33" i="6"/>
  <c r="H33" i="6"/>
  <c r="G34" i="6"/>
  <c r="H34" i="6"/>
  <c r="C22" i="6"/>
  <c r="D22" i="6"/>
  <c r="E22" i="6"/>
  <c r="C23" i="6"/>
  <c r="D23" i="6"/>
  <c r="E23" i="6"/>
  <c r="C24" i="6"/>
  <c r="D24" i="6"/>
  <c r="E24" i="6"/>
  <c r="C25" i="6"/>
  <c r="D25" i="6"/>
  <c r="E25" i="6"/>
  <c r="C26" i="6"/>
  <c r="D26" i="6"/>
  <c r="E26" i="6"/>
  <c r="C27" i="6"/>
  <c r="D27" i="6"/>
  <c r="E27" i="6"/>
  <c r="C28" i="6"/>
  <c r="D28" i="6"/>
  <c r="E28" i="6"/>
  <c r="C29" i="6"/>
  <c r="D29" i="6"/>
  <c r="E29" i="6"/>
  <c r="C30" i="6"/>
  <c r="D30" i="6"/>
  <c r="E30" i="6"/>
  <c r="C31" i="6"/>
  <c r="D31" i="6"/>
  <c r="E31" i="6"/>
  <c r="C32" i="6"/>
  <c r="D32" i="6"/>
  <c r="E32" i="6"/>
  <c r="C33" i="6"/>
  <c r="D33" i="6"/>
  <c r="E33" i="6"/>
  <c r="C34" i="6"/>
  <c r="D34" i="6"/>
  <c r="E34" i="6"/>
  <c r="H157" i="2"/>
  <c r="H156" i="2"/>
  <c r="H104" i="2"/>
  <c r="H102" i="2"/>
  <c r="H97" i="2"/>
  <c r="H158" i="2"/>
  <c r="H155" i="2"/>
  <c r="H154" i="2"/>
  <c r="H153" i="2"/>
  <c r="H152" i="2"/>
  <c r="H151" i="2"/>
  <c r="H150" i="2"/>
  <c r="H99" i="2"/>
  <c r="F20" i="1"/>
  <c r="H103" i="2"/>
  <c r="J120" i="1"/>
  <c r="J121" i="1"/>
  <c r="J122" i="1"/>
  <c r="J123" i="1"/>
  <c r="J124" i="1"/>
  <c r="H80" i="2"/>
  <c r="H82" i="2"/>
  <c r="H86" i="2"/>
  <c r="H84" i="2"/>
  <c r="F15" i="1"/>
  <c r="F16" i="1"/>
  <c r="F17" i="1"/>
  <c r="F18" i="1"/>
  <c r="F19" i="1"/>
  <c r="F21" i="1"/>
  <c r="H100" i="2"/>
  <c r="H98" i="2"/>
  <c r="H96" i="2"/>
  <c r="V73" i="1"/>
  <c r="V72" i="1"/>
  <c r="V71" i="1"/>
  <c r="V70" i="1"/>
  <c r="V46" i="1"/>
  <c r="N46" i="1"/>
  <c r="N73" i="1" s="1"/>
  <c r="V45" i="1"/>
  <c r="N45" i="1"/>
  <c r="N72" i="1" s="1"/>
  <c r="V44" i="1"/>
  <c r="N44" i="1"/>
  <c r="N71" i="1" s="1"/>
  <c r="V43" i="1"/>
  <c r="N43" i="1"/>
  <c r="N70" i="1" s="1"/>
  <c r="J125" i="1"/>
  <c r="A125" i="1"/>
  <c r="A124" i="1"/>
  <c r="B120" i="1"/>
  <c r="B121" i="1"/>
  <c r="B122" i="1"/>
  <c r="A121" i="1"/>
  <c r="A122" i="1"/>
  <c r="A123" i="1"/>
  <c r="J99" i="1"/>
  <c r="B99" i="1"/>
  <c r="A99" i="1"/>
  <c r="J98" i="1"/>
  <c r="B98" i="1"/>
  <c r="A98" i="1"/>
  <c r="J73" i="1"/>
  <c r="B73" i="1"/>
  <c r="A73" i="1"/>
  <c r="J72" i="1"/>
  <c r="B72" i="1"/>
  <c r="A72" i="1"/>
  <c r="J46" i="1"/>
  <c r="J45" i="1"/>
  <c r="J96" i="1"/>
  <c r="B96" i="1"/>
  <c r="A96" i="1"/>
  <c r="J95" i="1"/>
  <c r="B95" i="1"/>
  <c r="A95" i="1"/>
  <c r="J70" i="1"/>
  <c r="B70" i="1"/>
  <c r="A70" i="1"/>
  <c r="J69" i="1"/>
  <c r="B69" i="1"/>
  <c r="A69" i="1"/>
  <c r="J43" i="1"/>
  <c r="J42" i="1"/>
  <c r="K6" i="6"/>
  <c r="F65" i="6"/>
  <c r="F64" i="6"/>
  <c r="F63" i="6"/>
  <c r="H81" i="2"/>
  <c r="K17" i="2"/>
  <c r="K19" i="2"/>
  <c r="D7" i="6"/>
  <c r="C7" i="6"/>
  <c r="C8" i="6"/>
  <c r="D8" i="6"/>
  <c r="C9" i="6"/>
  <c r="D9" i="6"/>
  <c r="D10" i="6"/>
  <c r="E10" i="6"/>
  <c r="C11" i="6"/>
  <c r="D11" i="6"/>
  <c r="E11" i="6"/>
  <c r="C13" i="6"/>
  <c r="D13" i="6"/>
  <c r="E13" i="6"/>
  <c r="C15" i="6"/>
  <c r="D15" i="6"/>
  <c r="E15" i="6"/>
  <c r="C17" i="6"/>
  <c r="D17" i="6"/>
  <c r="E17" i="6"/>
  <c r="C19" i="6"/>
  <c r="D19" i="6"/>
  <c r="E19" i="6"/>
  <c r="C21" i="6"/>
  <c r="D21" i="6"/>
  <c r="E21" i="6"/>
  <c r="D6" i="6"/>
  <c r="C6" i="6"/>
  <c r="K13" i="2"/>
  <c r="K15" i="2"/>
  <c r="K21" i="2"/>
  <c r="K11" i="2"/>
  <c r="G10" i="6"/>
  <c r="B71" i="1"/>
  <c r="F8" i="1"/>
  <c r="C32" i="1"/>
  <c r="O32" i="1" s="1"/>
  <c r="J34" i="1"/>
  <c r="C62" i="2"/>
  <c r="H93" i="2"/>
  <c r="J35" i="1"/>
  <c r="J36" i="1"/>
  <c r="J39" i="1"/>
  <c r="J44" i="1"/>
  <c r="J114" i="1"/>
  <c r="C111" i="1"/>
  <c r="J115" i="1"/>
  <c r="J116" i="1"/>
  <c r="J117" i="1"/>
  <c r="J118" i="1"/>
  <c r="J119" i="1"/>
  <c r="J126" i="1"/>
  <c r="V69" i="1"/>
  <c r="C59" i="1"/>
  <c r="K62" i="1" s="1"/>
  <c r="V74" i="1"/>
  <c r="V42" i="1"/>
  <c r="V47" i="1"/>
  <c r="J68" i="1"/>
  <c r="J71" i="1"/>
  <c r="J74" i="1"/>
  <c r="B115" i="1"/>
  <c r="B116" i="1"/>
  <c r="B117" i="1"/>
  <c r="B118" i="1"/>
  <c r="B119" i="1"/>
  <c r="B89" i="1"/>
  <c r="B90" i="1"/>
  <c r="B91" i="1"/>
  <c r="B92" i="1"/>
  <c r="B93" i="1"/>
  <c r="B94" i="1"/>
  <c r="B97" i="1"/>
  <c r="B100" i="1"/>
  <c r="B63" i="1"/>
  <c r="B64" i="1"/>
  <c r="B65" i="1"/>
  <c r="B66" i="1"/>
  <c r="B67" i="1"/>
  <c r="B68" i="1"/>
  <c r="N41" i="1"/>
  <c r="N68" i="1" s="1"/>
  <c r="N42" i="1"/>
  <c r="N69" i="1" s="1"/>
  <c r="N47" i="1"/>
  <c r="N74" i="1" s="1"/>
  <c r="J41" i="1"/>
  <c r="J94" i="1"/>
  <c r="C85" i="1"/>
  <c r="K96" i="1" s="1"/>
  <c r="H90" i="2"/>
  <c r="H91" i="2"/>
  <c r="H92" i="2"/>
  <c r="H94" i="2"/>
  <c r="J47" i="1"/>
  <c r="J100" i="1"/>
  <c r="H149" i="2"/>
  <c r="H159" i="2"/>
  <c r="H89" i="2"/>
  <c r="J62" i="1"/>
  <c r="J88" i="1"/>
  <c r="H77" i="2"/>
  <c r="J63" i="1"/>
  <c r="K63" i="1" s="1"/>
  <c r="J89" i="1"/>
  <c r="H79" i="2"/>
  <c r="J37" i="1"/>
  <c r="J64" i="1"/>
  <c r="J90" i="1"/>
  <c r="J38" i="1"/>
  <c r="J65" i="1"/>
  <c r="K65" i="1" s="1"/>
  <c r="J91" i="1"/>
  <c r="H83" i="2"/>
  <c r="J66" i="1"/>
  <c r="K66" i="1" s="1"/>
  <c r="J92" i="1"/>
  <c r="H85" i="2"/>
  <c r="J40" i="1"/>
  <c r="J67" i="1"/>
  <c r="K67" i="1" s="1"/>
  <c r="J93" i="1"/>
  <c r="H87" i="2"/>
  <c r="J113" i="1"/>
  <c r="J61" i="1"/>
  <c r="K61" i="1" s="1"/>
  <c r="J87" i="1"/>
  <c r="H75" i="2"/>
  <c r="H76" i="2"/>
  <c r="H95" i="2"/>
  <c r="H101" i="2"/>
  <c r="H147" i="2"/>
  <c r="H148" i="2"/>
  <c r="H131" i="2"/>
  <c r="H132" i="2"/>
  <c r="H134" i="2"/>
  <c r="H136" i="2"/>
  <c r="H138" i="2"/>
  <c r="H140" i="2"/>
  <c r="H142" i="2"/>
  <c r="J97" i="1"/>
  <c r="H129" i="2"/>
  <c r="H130" i="2"/>
  <c r="H88" i="2"/>
  <c r="E9" i="1"/>
  <c r="E10" i="1"/>
  <c r="E11" i="1"/>
  <c r="E12" i="1"/>
  <c r="E13" i="1"/>
  <c r="E14" i="1"/>
  <c r="E15" i="1"/>
  <c r="E8" i="1"/>
  <c r="A75" i="2"/>
  <c r="L83" i="2"/>
  <c r="A74" i="2"/>
  <c r="B9" i="2"/>
  <c r="B76" i="2" s="1"/>
  <c r="B8" i="6" s="1"/>
  <c r="B8" i="2"/>
  <c r="B129" i="2" s="1"/>
  <c r="M129" i="2" s="1"/>
  <c r="N38" i="1"/>
  <c r="N65" i="1" s="1"/>
  <c r="N39" i="1"/>
  <c r="N66" i="1" s="1"/>
  <c r="N40" i="1"/>
  <c r="N67" i="1" s="1"/>
  <c r="F12" i="1"/>
  <c r="F13" i="1"/>
  <c r="F14" i="1"/>
  <c r="A114" i="1"/>
  <c r="A115" i="1"/>
  <c r="A116" i="1"/>
  <c r="A117" i="1"/>
  <c r="A118" i="1"/>
  <c r="A119" i="1"/>
  <c r="A120" i="1"/>
  <c r="A113" i="1"/>
  <c r="A88" i="1"/>
  <c r="A89" i="1"/>
  <c r="A90" i="1"/>
  <c r="A91" i="1"/>
  <c r="A92" i="1"/>
  <c r="A93" i="1"/>
  <c r="A94" i="1"/>
  <c r="A97" i="1"/>
  <c r="A87" i="1"/>
  <c r="A62" i="1"/>
  <c r="A63" i="1"/>
  <c r="A64" i="1"/>
  <c r="A65" i="1"/>
  <c r="A66" i="1"/>
  <c r="A67" i="1"/>
  <c r="A68" i="1"/>
  <c r="A71" i="1"/>
  <c r="A74" i="1"/>
  <c r="A61" i="1"/>
  <c r="V67" i="1"/>
  <c r="V68" i="1"/>
  <c r="N35" i="1"/>
  <c r="N62" i="1" s="1"/>
  <c r="N36" i="1"/>
  <c r="N63" i="1" s="1"/>
  <c r="N37" i="1"/>
  <c r="N64" i="1" s="1"/>
  <c r="V40" i="1"/>
  <c r="V41" i="1"/>
  <c r="N34" i="1"/>
  <c r="N61" i="1" s="1"/>
  <c r="V63" i="1"/>
  <c r="V64" i="1"/>
  <c r="V65" i="1"/>
  <c r="V66" i="1"/>
  <c r="R144" i="2"/>
  <c r="S144" i="2" s="1"/>
  <c r="N144" i="2"/>
  <c r="O144" i="2"/>
  <c r="P144" i="2"/>
  <c r="Q75" i="2"/>
  <c r="R75" i="2"/>
  <c r="Q129" i="2"/>
  <c r="R129" i="2"/>
  <c r="Q130" i="2"/>
  <c r="R130" i="2"/>
  <c r="Q131" i="2"/>
  <c r="R131" i="2"/>
  <c r="Q132" i="2"/>
  <c r="R132" i="2"/>
  <c r="R133" i="2"/>
  <c r="Q135" i="2"/>
  <c r="R135" i="2"/>
  <c r="S135" i="2" s="1"/>
  <c r="Q137" i="2"/>
  <c r="R137" i="2"/>
  <c r="S137" i="2" s="1"/>
  <c r="R139" i="2"/>
  <c r="S139" i="2" s="1"/>
  <c r="R141" i="2"/>
  <c r="S141" i="2" s="1"/>
  <c r="R143" i="2"/>
  <c r="S143" i="2" s="1"/>
  <c r="Q74" i="2"/>
  <c r="Q128" i="2"/>
  <c r="R128" i="2"/>
  <c r="N74" i="2"/>
  <c r="N75" i="2"/>
  <c r="N128" i="2"/>
  <c r="O128" i="2"/>
  <c r="P128" i="2"/>
  <c r="N129" i="2"/>
  <c r="O129" i="2"/>
  <c r="P129" i="2"/>
  <c r="N130" i="2"/>
  <c r="O130" i="2"/>
  <c r="P130" i="2"/>
  <c r="N131" i="2"/>
  <c r="O131" i="2"/>
  <c r="P131" i="2"/>
  <c r="N132" i="2"/>
  <c r="O132" i="2"/>
  <c r="P132" i="2"/>
  <c r="N133" i="2"/>
  <c r="O133" i="2"/>
  <c r="P133" i="2"/>
  <c r="N135" i="2"/>
  <c r="O135" i="2"/>
  <c r="P135" i="2"/>
  <c r="N137" i="2"/>
  <c r="O137" i="2"/>
  <c r="P137" i="2"/>
  <c r="N139" i="2"/>
  <c r="O139" i="2"/>
  <c r="P139" i="2"/>
  <c r="N141" i="2"/>
  <c r="O141" i="2"/>
  <c r="P141" i="2"/>
  <c r="N143" i="2"/>
  <c r="O143" i="2"/>
  <c r="P143" i="2"/>
  <c r="B114" i="1"/>
  <c r="B113" i="1"/>
  <c r="B62" i="1"/>
  <c r="B61" i="1"/>
  <c r="V62" i="1"/>
  <c r="V61" i="1"/>
  <c r="C11" i="1"/>
  <c r="I112" i="1"/>
  <c r="H112" i="1"/>
  <c r="G112" i="1"/>
  <c r="F112" i="1"/>
  <c r="E112" i="1"/>
  <c r="D112" i="1"/>
  <c r="C112" i="1"/>
  <c r="G6" i="6"/>
  <c r="G7" i="6"/>
  <c r="G8" i="6"/>
  <c r="G11" i="6"/>
  <c r="H11" i="6"/>
  <c r="G13" i="6"/>
  <c r="H13" i="6"/>
  <c r="G15" i="6"/>
  <c r="H15" i="6"/>
  <c r="G17" i="6"/>
  <c r="H17" i="6"/>
  <c r="H19" i="6"/>
  <c r="G21" i="6"/>
  <c r="H21" i="6"/>
  <c r="A1" i="6"/>
  <c r="B1" i="4"/>
  <c r="V35" i="1"/>
  <c r="V36" i="1"/>
  <c r="V37" i="1"/>
  <c r="V38" i="1"/>
  <c r="V39" i="1"/>
  <c r="V34" i="1"/>
  <c r="B1" i="2"/>
  <c r="B1" i="1"/>
  <c r="U60" i="1"/>
  <c r="T60" i="1"/>
  <c r="S60" i="1"/>
  <c r="R60" i="1"/>
  <c r="Q60" i="1"/>
  <c r="P60" i="1"/>
  <c r="O60" i="1"/>
  <c r="F10" i="1"/>
  <c r="F11" i="1"/>
  <c r="D86" i="1"/>
  <c r="E86" i="1"/>
  <c r="F86" i="1"/>
  <c r="G86" i="1"/>
  <c r="H86" i="1"/>
  <c r="I86" i="1"/>
  <c r="C86" i="1"/>
  <c r="B88" i="1"/>
  <c r="B87" i="1"/>
  <c r="K74" i="1"/>
  <c r="K125" i="1"/>
  <c r="O59" i="1"/>
  <c r="W74" i="1" s="1"/>
  <c r="K73" i="1"/>
  <c r="K126" i="1"/>
  <c r="K114" i="1"/>
  <c r="K113" i="1"/>
  <c r="K117" i="1"/>
  <c r="L104" i="2" l="1"/>
  <c r="A36" i="6"/>
  <c r="L96" i="2"/>
  <c r="A28" i="6"/>
  <c r="L88" i="2"/>
  <c r="A20" i="6"/>
  <c r="L80" i="2"/>
  <c r="A12" i="6"/>
  <c r="L103" i="2"/>
  <c r="A35" i="6"/>
  <c r="L95" i="2"/>
  <c r="A27" i="6"/>
  <c r="L87" i="2"/>
  <c r="A19" i="6"/>
  <c r="L79" i="2"/>
  <c r="A11" i="6"/>
  <c r="L102" i="2"/>
  <c r="A34" i="6"/>
  <c r="L74" i="2"/>
  <c r="A6" i="6"/>
  <c r="L101" i="2"/>
  <c r="A33" i="6"/>
  <c r="L93" i="2"/>
  <c r="A25" i="6"/>
  <c r="L85" i="2"/>
  <c r="A17" i="6"/>
  <c r="L77" i="2"/>
  <c r="A9" i="6"/>
  <c r="L78" i="2"/>
  <c r="A10" i="6"/>
  <c r="L100" i="2"/>
  <c r="A32" i="6"/>
  <c r="L92" i="2"/>
  <c r="A24" i="6"/>
  <c r="L84" i="2"/>
  <c r="A16" i="6"/>
  <c r="L76" i="2"/>
  <c r="A8" i="6"/>
  <c r="L86" i="2"/>
  <c r="A18" i="6"/>
  <c r="L75" i="2"/>
  <c r="A7" i="6"/>
  <c r="L99" i="2"/>
  <c r="A31" i="6"/>
  <c r="L91" i="2"/>
  <c r="A23" i="6"/>
  <c r="L94" i="2"/>
  <c r="A26" i="6"/>
  <c r="L106" i="2"/>
  <c r="A38" i="6"/>
  <c r="L98" i="2"/>
  <c r="A30" i="6"/>
  <c r="L90" i="2"/>
  <c r="A22" i="6"/>
  <c r="L82" i="2"/>
  <c r="A14" i="6"/>
  <c r="L105" i="2"/>
  <c r="A37" i="6"/>
  <c r="L97" i="2"/>
  <c r="A29" i="6"/>
  <c r="L89" i="2"/>
  <c r="A21" i="6"/>
  <c r="L81" i="2"/>
  <c r="A13" i="6"/>
  <c r="T129" i="2"/>
  <c r="T137" i="2"/>
  <c r="U137" i="2" s="1"/>
  <c r="B142" i="2"/>
  <c r="M142" i="2" s="1"/>
  <c r="B37" i="6"/>
  <c r="M105" i="2"/>
  <c r="B28" i="6"/>
  <c r="M96" i="2"/>
  <c r="M83" i="2"/>
  <c r="B15" i="6"/>
  <c r="B29" i="6"/>
  <c r="M97" i="2"/>
  <c r="T132" i="2"/>
  <c r="U132" i="2" s="1"/>
  <c r="B36" i="6"/>
  <c r="M104" i="2"/>
  <c r="M82" i="2"/>
  <c r="B14" i="6"/>
  <c r="B34" i="6"/>
  <c r="M102" i="2"/>
  <c r="M94" i="2"/>
  <c r="B26" i="6"/>
  <c r="T133" i="2"/>
  <c r="U133" i="2" s="1"/>
  <c r="M123" i="2"/>
  <c r="B55" i="6"/>
  <c r="B33" i="6"/>
  <c r="M101" i="2"/>
  <c r="T130" i="2"/>
  <c r="U130" i="2" s="1"/>
  <c r="M79" i="2"/>
  <c r="B11" i="6"/>
  <c r="M108" i="2"/>
  <c r="B40" i="6"/>
  <c r="T135" i="2"/>
  <c r="U135" i="2" s="1"/>
  <c r="M107" i="2"/>
  <c r="B39" i="6"/>
  <c r="M91" i="2"/>
  <c r="B23" i="6"/>
  <c r="B38" i="6"/>
  <c r="M106" i="2"/>
  <c r="F66" i="6"/>
  <c r="W40" i="1"/>
  <c r="K97" i="1"/>
  <c r="W37" i="1"/>
  <c r="W36" i="1"/>
  <c r="K89" i="1"/>
  <c r="K94" i="1"/>
  <c r="K44" i="1"/>
  <c r="W35" i="1"/>
  <c r="K91" i="1"/>
  <c r="K100" i="1"/>
  <c r="K71" i="1"/>
  <c r="K119" i="1"/>
  <c r="K69" i="1"/>
  <c r="K93" i="1"/>
  <c r="K47" i="1"/>
  <c r="Y47" i="1" s="1"/>
  <c r="L21" i="1" s="1"/>
  <c r="K68" i="1"/>
  <c r="Y68" i="1" s="1"/>
  <c r="K118" i="1"/>
  <c r="K36" i="1"/>
  <c r="W34" i="1"/>
  <c r="W61" i="1"/>
  <c r="K88" i="1"/>
  <c r="W47" i="1"/>
  <c r="W62" i="1"/>
  <c r="Y62" i="1" s="1"/>
  <c r="K40" i="1"/>
  <c r="Y40" i="1" s="1"/>
  <c r="L14" i="1" s="1"/>
  <c r="K90" i="1"/>
  <c r="W39" i="1"/>
  <c r="K87" i="1"/>
  <c r="K64" i="1"/>
  <c r="K115" i="1"/>
  <c r="W38" i="1"/>
  <c r="K92" i="1"/>
  <c r="K34" i="1"/>
  <c r="R74" i="2"/>
  <c r="T74" i="2" s="1"/>
  <c r="W64" i="1"/>
  <c r="W68" i="1"/>
  <c r="K95" i="1"/>
  <c r="K72" i="1"/>
  <c r="K75" i="1"/>
  <c r="W63" i="1"/>
  <c r="Y63" i="1" s="1"/>
  <c r="W67" i="1"/>
  <c r="Y67" i="1" s="1"/>
  <c r="K41" i="1"/>
  <c r="K10" i="2"/>
  <c r="K99" i="1"/>
  <c r="K123" i="1"/>
  <c r="W75" i="1"/>
  <c r="Y75" i="1" s="1"/>
  <c r="T128" i="2"/>
  <c r="W41" i="1"/>
  <c r="K38" i="1"/>
  <c r="K39" i="1"/>
  <c r="H78" i="2"/>
  <c r="W70" i="1"/>
  <c r="K121" i="1"/>
  <c r="K56" i="1"/>
  <c r="K52" i="1"/>
  <c r="W55" i="1"/>
  <c r="W50" i="1"/>
  <c r="W51" i="1"/>
  <c r="K50" i="1"/>
  <c r="K54" i="1"/>
  <c r="K55" i="1"/>
  <c r="W49" i="1"/>
  <c r="K53" i="1"/>
  <c r="W56" i="1"/>
  <c r="W53" i="1"/>
  <c r="K51" i="1"/>
  <c r="W54" i="1"/>
  <c r="W52" i="1"/>
  <c r="K49" i="1"/>
  <c r="W71" i="1"/>
  <c r="K127" i="1"/>
  <c r="W42" i="1"/>
  <c r="K116" i="1"/>
  <c r="K35" i="1"/>
  <c r="K9" i="1" s="1"/>
  <c r="K70" i="1"/>
  <c r="Y70" i="1" s="1"/>
  <c r="W72" i="1"/>
  <c r="W66" i="1"/>
  <c r="Y66" i="1" s="1"/>
  <c r="K37" i="1"/>
  <c r="Y37" i="1" s="1"/>
  <c r="L11" i="1" s="1"/>
  <c r="K98" i="1"/>
  <c r="W73" i="1"/>
  <c r="Y73" i="1" s="1"/>
  <c r="W80" i="1"/>
  <c r="W82" i="1"/>
  <c r="W77" i="1"/>
  <c r="W76" i="1"/>
  <c r="W78" i="1"/>
  <c r="W79" i="1"/>
  <c r="W83" i="1"/>
  <c r="W81" i="1"/>
  <c r="W69" i="1"/>
  <c r="Y69" i="1" s="1"/>
  <c r="W65" i="1"/>
  <c r="Y65" i="1" s="1"/>
  <c r="K101" i="1"/>
  <c r="K105" i="1"/>
  <c r="K102" i="1"/>
  <c r="K107" i="1"/>
  <c r="K104" i="1"/>
  <c r="K109" i="1"/>
  <c r="K106" i="1"/>
  <c r="K103" i="1"/>
  <c r="K108" i="1"/>
  <c r="K76" i="1"/>
  <c r="K81" i="1"/>
  <c r="K78" i="1"/>
  <c r="K83" i="1"/>
  <c r="K80" i="1"/>
  <c r="K77" i="1"/>
  <c r="K82" i="1"/>
  <c r="K79" i="1"/>
  <c r="K120" i="1"/>
  <c r="K132" i="1"/>
  <c r="K128" i="1"/>
  <c r="K134" i="1"/>
  <c r="K129" i="1"/>
  <c r="K130" i="1"/>
  <c r="K135" i="1"/>
  <c r="K133" i="1"/>
  <c r="K131" i="1"/>
  <c r="M177" i="2"/>
  <c r="B98" i="2"/>
  <c r="B158" i="2"/>
  <c r="M158" i="2" s="1"/>
  <c r="H139" i="2"/>
  <c r="K26" i="2"/>
  <c r="Q139" i="2"/>
  <c r="T139" i="2" s="1"/>
  <c r="U139" i="2" s="1"/>
  <c r="K7" i="6"/>
  <c r="K8" i="2" s="1"/>
  <c r="B145" i="2"/>
  <c r="M145" i="2" s="1"/>
  <c r="B144" i="2"/>
  <c r="M144" i="2" s="1"/>
  <c r="B95" i="2"/>
  <c r="T131" i="2"/>
  <c r="T75" i="2"/>
  <c r="U129" i="2" s="1"/>
  <c r="H135" i="2"/>
  <c r="H144" i="2"/>
  <c r="K22" i="2"/>
  <c r="K14" i="2"/>
  <c r="Q143" i="2"/>
  <c r="T143" i="2" s="1"/>
  <c r="U143" i="2" s="1"/>
  <c r="H143" i="2"/>
  <c r="F178" i="2"/>
  <c r="B141" i="2"/>
  <c r="M141" i="2" s="1"/>
  <c r="K24" i="2"/>
  <c r="K18" i="2"/>
  <c r="B148" i="2"/>
  <c r="M148" i="2" s="1"/>
  <c r="B156" i="2"/>
  <c r="M156" i="2" s="1"/>
  <c r="H133" i="2"/>
  <c r="B140" i="2"/>
  <c r="M140" i="2" s="1"/>
  <c r="Q141" i="2"/>
  <c r="T141" i="2" s="1"/>
  <c r="U141" i="2" s="1"/>
  <c r="H145" i="2"/>
  <c r="B160" i="2"/>
  <c r="M160" i="2" s="1"/>
  <c r="K23" i="2"/>
  <c r="K16" i="2"/>
  <c r="K7" i="2"/>
  <c r="B132" i="2"/>
  <c r="M132" i="2" s="1"/>
  <c r="H137" i="2"/>
  <c r="K27" i="2"/>
  <c r="Q144" i="2"/>
  <c r="T144" i="2" s="1"/>
  <c r="U144" i="2" s="1"/>
  <c r="B133" i="2"/>
  <c r="M133" i="2" s="1"/>
  <c r="B135" i="2"/>
  <c r="M135" i="2" s="1"/>
  <c r="M86" i="2"/>
  <c r="Y64" i="1"/>
  <c r="Y61" i="1"/>
  <c r="Y74" i="1"/>
  <c r="K21" i="1"/>
  <c r="I104" i="2" s="1"/>
  <c r="C37" i="2" s="1"/>
  <c r="D37" i="2" s="1"/>
  <c r="K43" i="1"/>
  <c r="W46" i="1"/>
  <c r="K48" i="1"/>
  <c r="K45" i="1"/>
  <c r="W43" i="1"/>
  <c r="W45" i="1"/>
  <c r="K124" i="1"/>
  <c r="K122" i="1"/>
  <c r="K46" i="1"/>
  <c r="W48" i="1"/>
  <c r="K42" i="1"/>
  <c r="Y42" i="1" s="1"/>
  <c r="L16" i="1" s="1"/>
  <c r="W44" i="1"/>
  <c r="B162" i="2"/>
  <c r="M162" i="2" s="1"/>
  <c r="M81" i="2"/>
  <c r="M78" i="2"/>
  <c r="B155" i="2"/>
  <c r="M155" i="2" s="1"/>
  <c r="B85" i="2"/>
  <c r="B17" i="6" s="1"/>
  <c r="B131" i="2"/>
  <c r="M131" i="2" s="1"/>
  <c r="B130" i="2"/>
  <c r="M130" i="2" s="1"/>
  <c r="M77" i="2"/>
  <c r="B134" i="2"/>
  <c r="M134" i="2" s="1"/>
  <c r="B151" i="2"/>
  <c r="M151" i="2" s="1"/>
  <c r="B89" i="2"/>
  <c r="B21" i="6" s="1"/>
  <c r="M90" i="2"/>
  <c r="B159" i="2"/>
  <c r="M159" i="2" s="1"/>
  <c r="B100" i="2"/>
  <c r="B93" i="2"/>
  <c r="B25" i="6" s="1"/>
  <c r="B6" i="6"/>
  <c r="M74" i="2"/>
  <c r="M80" i="2"/>
  <c r="Y39" i="1"/>
  <c r="L13" i="1" s="1"/>
  <c r="M92" i="2"/>
  <c r="M88" i="2"/>
  <c r="M87" i="2"/>
  <c r="B75" i="2"/>
  <c r="B161" i="2"/>
  <c r="M161" i="2" s="1"/>
  <c r="B103" i="2"/>
  <c r="B99" i="2"/>
  <c r="B84" i="2"/>
  <c r="B16" i="6" s="1"/>
  <c r="B128" i="2"/>
  <c r="M128" i="2" s="1"/>
  <c r="B150" i="2"/>
  <c r="M150" i="2" s="1"/>
  <c r="B146" i="2"/>
  <c r="M146" i="2" s="1"/>
  <c r="M76" i="2"/>
  <c r="K10" i="1"/>
  <c r="Y36" i="1"/>
  <c r="L10" i="1" s="1"/>
  <c r="K12" i="1"/>
  <c r="K11" i="1"/>
  <c r="M103" i="2" l="1"/>
  <c r="B35" i="6"/>
  <c r="B27" i="6"/>
  <c r="M95" i="2"/>
  <c r="M98" i="2"/>
  <c r="B30" i="6"/>
  <c r="M99" i="2"/>
  <c r="B31" i="6"/>
  <c r="M100" i="2"/>
  <c r="B32" i="6"/>
  <c r="K13" i="1"/>
  <c r="I88" i="2" s="1"/>
  <c r="C21" i="2" s="1"/>
  <c r="Y38" i="1"/>
  <c r="L12" i="1" s="1"/>
  <c r="Y72" i="1"/>
  <c r="Y44" i="1"/>
  <c r="L18" i="1" s="1"/>
  <c r="Y83" i="1"/>
  <c r="I134" i="2"/>
  <c r="I133" i="2"/>
  <c r="Y46" i="1"/>
  <c r="L20" i="1" s="1"/>
  <c r="K14" i="1"/>
  <c r="Y35" i="1"/>
  <c r="L9" i="1" s="1"/>
  <c r="K8" i="1"/>
  <c r="I129" i="2" s="1"/>
  <c r="E8" i="2" s="1"/>
  <c r="F8" i="2" s="1"/>
  <c r="J8" i="2" s="1"/>
  <c r="Y34" i="1"/>
  <c r="L8" i="1" s="1"/>
  <c r="K18" i="1"/>
  <c r="I152" i="2" s="1"/>
  <c r="Y71" i="1"/>
  <c r="K30" i="1"/>
  <c r="J30" i="1" s="1"/>
  <c r="K22" i="1"/>
  <c r="I106" i="2" s="1"/>
  <c r="C39" i="2" s="1"/>
  <c r="D39" i="2" s="1"/>
  <c r="Y41" i="1"/>
  <c r="L15" i="1" s="1"/>
  <c r="I144" i="2"/>
  <c r="E23" i="2" s="1"/>
  <c r="F23" i="2" s="1"/>
  <c r="J23" i="2" s="1"/>
  <c r="K15" i="1"/>
  <c r="I93" i="2" s="1"/>
  <c r="C26" i="2" s="1"/>
  <c r="I81" i="2"/>
  <c r="C14" i="2" s="1"/>
  <c r="I161" i="2"/>
  <c r="K27" i="1"/>
  <c r="J27" i="1" s="1"/>
  <c r="K26" i="1"/>
  <c r="J26" i="1" s="1"/>
  <c r="K23" i="1"/>
  <c r="I79" i="2"/>
  <c r="I80" i="2"/>
  <c r="J9" i="1"/>
  <c r="K28" i="1"/>
  <c r="J28" i="1" s="1"/>
  <c r="K29" i="1"/>
  <c r="J29" i="1" s="1"/>
  <c r="K24" i="1"/>
  <c r="J24" i="1" s="1"/>
  <c r="U128" i="2"/>
  <c r="K25" i="1"/>
  <c r="J25" i="1" s="1"/>
  <c r="I135" i="2"/>
  <c r="K16" i="1"/>
  <c r="I149" i="2" s="1"/>
  <c r="N9" i="1"/>
  <c r="P9" i="1" s="1"/>
  <c r="Q9" i="1" s="1"/>
  <c r="I56" i="6"/>
  <c r="U131" i="2"/>
  <c r="K25" i="2"/>
  <c r="K20" i="2"/>
  <c r="K12" i="2"/>
  <c r="K9" i="2"/>
  <c r="K19" i="1"/>
  <c r="I101" i="2" s="1"/>
  <c r="C34" i="2" s="1"/>
  <c r="Y48" i="1"/>
  <c r="L22" i="1" s="1"/>
  <c r="I147" i="2"/>
  <c r="I158" i="2"/>
  <c r="Y43" i="1"/>
  <c r="L17" i="1" s="1"/>
  <c r="K20" i="1"/>
  <c r="N20" i="1" s="1"/>
  <c r="J21" i="1"/>
  <c r="N21" i="1"/>
  <c r="I105" i="2"/>
  <c r="C38" i="2" s="1"/>
  <c r="I159" i="2"/>
  <c r="Y56" i="1"/>
  <c r="L30" i="1" s="1"/>
  <c r="K17" i="1"/>
  <c r="I96" i="2" s="1"/>
  <c r="C29" i="2" s="1"/>
  <c r="D29" i="2" s="1"/>
  <c r="Y45" i="1"/>
  <c r="L19" i="1" s="1"/>
  <c r="I143" i="2"/>
  <c r="I145" i="2"/>
  <c r="M85" i="2"/>
  <c r="I89" i="2"/>
  <c r="C22" i="2" s="1"/>
  <c r="M89" i="2"/>
  <c r="M93" i="2"/>
  <c r="M75" i="2"/>
  <c r="B7" i="6"/>
  <c r="I142" i="2"/>
  <c r="N13" i="1"/>
  <c r="P13" i="1" s="1"/>
  <c r="Q13" i="1" s="1"/>
  <c r="J13" i="1"/>
  <c r="M84" i="2"/>
  <c r="J14" i="1"/>
  <c r="N14" i="1"/>
  <c r="P14" i="1" s="1"/>
  <c r="Q14" i="1" s="1"/>
  <c r="I90" i="2"/>
  <c r="I91" i="2"/>
  <c r="I138" i="2"/>
  <c r="I84" i="2"/>
  <c r="I139" i="2"/>
  <c r="I85" i="2"/>
  <c r="J11" i="1"/>
  <c r="N11" i="1"/>
  <c r="P11" i="1" s="1"/>
  <c r="Q11" i="1" s="1"/>
  <c r="I141" i="2"/>
  <c r="I87" i="2"/>
  <c r="I140" i="2"/>
  <c r="I86" i="2"/>
  <c r="N12" i="1"/>
  <c r="P12" i="1" s="1"/>
  <c r="Q12" i="1" s="1"/>
  <c r="J12" i="1"/>
  <c r="N10" i="1"/>
  <c r="P10" i="1" s="1"/>
  <c r="Q10" i="1" s="1"/>
  <c r="I137" i="2"/>
  <c r="I83" i="2"/>
  <c r="J10" i="1"/>
  <c r="I82" i="2"/>
  <c r="I136" i="2"/>
  <c r="E15" i="2" s="1"/>
  <c r="N37" i="2" l="1"/>
  <c r="E37" i="2"/>
  <c r="E31" i="2"/>
  <c r="F31" i="2" s="1"/>
  <c r="J31" i="2" s="1"/>
  <c r="E26" i="2"/>
  <c r="F26" i="2" s="1"/>
  <c r="J26" i="2" s="1"/>
  <c r="E20" i="2"/>
  <c r="F20" i="2" s="1"/>
  <c r="J20" i="2" s="1"/>
  <c r="F40" i="2"/>
  <c r="J40" i="2" s="1"/>
  <c r="L40" i="2" s="1"/>
  <c r="E40" i="2"/>
  <c r="E38" i="2"/>
  <c r="F38" i="2" s="1"/>
  <c r="J38" i="2" s="1"/>
  <c r="L38" i="2" s="1"/>
  <c r="E28" i="2"/>
  <c r="F28" i="2" s="1"/>
  <c r="J28" i="2" s="1"/>
  <c r="E18" i="2"/>
  <c r="F18" i="2" s="1"/>
  <c r="J18" i="2" s="1"/>
  <c r="E16" i="2"/>
  <c r="F16" i="2" s="1"/>
  <c r="J16" i="2" s="1"/>
  <c r="E24" i="2"/>
  <c r="F24" i="2" s="1"/>
  <c r="J24" i="2" s="1"/>
  <c r="E19" i="2"/>
  <c r="F19" i="2" s="1"/>
  <c r="J19" i="2" s="1"/>
  <c r="E17" i="2"/>
  <c r="F17" i="2" s="1"/>
  <c r="J17" i="2" s="1"/>
  <c r="F21" i="2"/>
  <c r="J21" i="2" s="1"/>
  <c r="E21" i="2"/>
  <c r="E22" i="2"/>
  <c r="F22" i="2" s="1"/>
  <c r="J22" i="2" s="1"/>
  <c r="E13" i="2"/>
  <c r="F13" i="2" s="1"/>
  <c r="J13" i="2" s="1"/>
  <c r="I78" i="2"/>
  <c r="C11" i="2" s="1"/>
  <c r="I130" i="2"/>
  <c r="E14" i="2"/>
  <c r="F14" i="2" s="1"/>
  <c r="J14" i="2" s="1"/>
  <c r="E12" i="2"/>
  <c r="F12" i="2" s="1"/>
  <c r="J12" i="2" s="1"/>
  <c r="N12" i="2"/>
  <c r="N15" i="1"/>
  <c r="P15" i="1" s="1"/>
  <c r="Q15" i="1" s="1"/>
  <c r="I92" i="2"/>
  <c r="C25" i="2" s="1"/>
  <c r="N13" i="2"/>
  <c r="J15" i="1"/>
  <c r="I146" i="2"/>
  <c r="J18" i="1"/>
  <c r="C13" i="2"/>
  <c r="D13" i="2" s="1"/>
  <c r="I128" i="2"/>
  <c r="E7" i="2" s="1"/>
  <c r="J22" i="1"/>
  <c r="N22" i="1"/>
  <c r="I132" i="2"/>
  <c r="E11" i="2" s="1"/>
  <c r="I160" i="2"/>
  <c r="J8" i="1"/>
  <c r="I99" i="2"/>
  <c r="N8" i="1"/>
  <c r="P8" i="1" s="1"/>
  <c r="Q8" i="1" s="1"/>
  <c r="I74" i="2"/>
  <c r="I98" i="2"/>
  <c r="I131" i="2"/>
  <c r="I75" i="2"/>
  <c r="C8" i="2" s="1"/>
  <c r="G8" i="2" s="1"/>
  <c r="O8" i="2" s="1"/>
  <c r="I76" i="2"/>
  <c r="C9" i="2" s="1"/>
  <c r="D9" i="2" s="1"/>
  <c r="I153" i="2"/>
  <c r="N18" i="1"/>
  <c r="I77" i="2"/>
  <c r="C10" i="2" s="1"/>
  <c r="D10" i="2" s="1"/>
  <c r="I156" i="2"/>
  <c r="I107" i="2"/>
  <c r="N40" i="2" s="1"/>
  <c r="N14" i="2"/>
  <c r="I94" i="2"/>
  <c r="C27" i="2" s="1"/>
  <c r="D27" i="2" s="1"/>
  <c r="I95" i="2"/>
  <c r="N28" i="2" s="1"/>
  <c r="N23" i="1"/>
  <c r="I108" i="2"/>
  <c r="I162" i="2"/>
  <c r="E41" i="2" s="1"/>
  <c r="F41" i="2" s="1"/>
  <c r="J41" i="2" s="1"/>
  <c r="L41" i="2" s="1"/>
  <c r="J23" i="1"/>
  <c r="I109" i="2"/>
  <c r="N19" i="1"/>
  <c r="I155" i="2"/>
  <c r="E34" i="2" s="1"/>
  <c r="C12" i="2"/>
  <c r="G12" i="2" s="1"/>
  <c r="O12" i="2" s="1"/>
  <c r="N16" i="1"/>
  <c r="P16" i="1" s="1"/>
  <c r="Q16" i="1" s="1"/>
  <c r="I100" i="2"/>
  <c r="C33" i="2" s="1"/>
  <c r="D33" i="2" s="1"/>
  <c r="I157" i="2"/>
  <c r="J16" i="1"/>
  <c r="I103" i="2"/>
  <c r="I148" i="2"/>
  <c r="J19" i="1"/>
  <c r="C40" i="2"/>
  <c r="G40" i="2" s="1"/>
  <c r="O40" i="2" s="1"/>
  <c r="F37" i="2"/>
  <c r="L56" i="6"/>
  <c r="K57" i="2"/>
  <c r="N38" i="2"/>
  <c r="K56" i="6"/>
  <c r="I102" i="2"/>
  <c r="J20" i="1"/>
  <c r="I154" i="2"/>
  <c r="E33" i="2" s="1"/>
  <c r="N26" i="2"/>
  <c r="N22" i="2"/>
  <c r="I151" i="2"/>
  <c r="J17" i="1"/>
  <c r="N17" i="1"/>
  <c r="I150" i="2"/>
  <c r="I97" i="2"/>
  <c r="N21" i="2"/>
  <c r="C15" i="2"/>
  <c r="N15" i="2"/>
  <c r="C20" i="2"/>
  <c r="N20" i="2"/>
  <c r="D21" i="2"/>
  <c r="G21" i="2"/>
  <c r="O21" i="2" s="1"/>
  <c r="D26" i="2"/>
  <c r="G26" i="2"/>
  <c r="O26" i="2" s="1"/>
  <c r="C23" i="2"/>
  <c r="N23" i="2"/>
  <c r="C16" i="2"/>
  <c r="N16" i="2"/>
  <c r="C17" i="2"/>
  <c r="N17" i="2"/>
  <c r="D25" i="2"/>
  <c r="C19" i="2"/>
  <c r="N19" i="2"/>
  <c r="D22" i="2"/>
  <c r="G22" i="2"/>
  <c r="O22" i="2" s="1"/>
  <c r="D34" i="2"/>
  <c r="D38" i="2"/>
  <c r="D14" i="2"/>
  <c r="C18" i="2"/>
  <c r="N18" i="2"/>
  <c r="D11" i="2"/>
  <c r="C24" i="2"/>
  <c r="N24" i="2"/>
  <c r="G38" i="2" l="1"/>
  <c r="O38" i="2" s="1"/>
  <c r="H21" i="2"/>
  <c r="L21" i="2" s="1"/>
  <c r="H22" i="2"/>
  <c r="L22" i="2" s="1"/>
  <c r="E32" i="2"/>
  <c r="F32" i="2" s="1"/>
  <c r="J32" i="2" s="1"/>
  <c r="E39" i="2"/>
  <c r="F39" i="2" s="1"/>
  <c r="H37" i="2"/>
  <c r="J37" i="2"/>
  <c r="L37" i="2" s="1"/>
  <c r="F25" i="2"/>
  <c r="J25" i="2" s="1"/>
  <c r="E25" i="2"/>
  <c r="E29" i="2"/>
  <c r="F29" i="2" s="1"/>
  <c r="E27" i="2"/>
  <c r="F27" i="2" s="1"/>
  <c r="H26" i="2"/>
  <c r="L26" i="2" s="1"/>
  <c r="H38" i="2"/>
  <c r="C42" i="2"/>
  <c r="N42" i="2"/>
  <c r="G14" i="2"/>
  <c r="O14" i="2" s="1"/>
  <c r="E35" i="2"/>
  <c r="F35" i="2" s="1"/>
  <c r="J35" i="2" s="1"/>
  <c r="L35" i="2" s="1"/>
  <c r="E30" i="2"/>
  <c r="F30" i="2" s="1"/>
  <c r="J30" i="2" s="1"/>
  <c r="E36" i="2"/>
  <c r="F36" i="2" s="1"/>
  <c r="J36" i="2" s="1"/>
  <c r="L36" i="2" s="1"/>
  <c r="H13" i="2"/>
  <c r="L13" i="2" s="1"/>
  <c r="H14" i="2"/>
  <c r="L14" i="2" s="1"/>
  <c r="E9" i="2"/>
  <c r="F9" i="2" s="1"/>
  <c r="E10" i="2"/>
  <c r="F10" i="2" s="1"/>
  <c r="J10" i="2" s="1"/>
  <c r="C7" i="2"/>
  <c r="D7" i="2" s="1"/>
  <c r="I124" i="2"/>
  <c r="D12" i="2"/>
  <c r="H12" i="2" s="1"/>
  <c r="L12" i="2" s="1"/>
  <c r="N25" i="2"/>
  <c r="K61" i="6"/>
  <c r="P6" i="6"/>
  <c r="G13" i="2"/>
  <c r="O13" i="2" s="1"/>
  <c r="N35" i="2"/>
  <c r="G25" i="2"/>
  <c r="O25" i="2" s="1"/>
  <c r="N10" i="2"/>
  <c r="D8" i="2"/>
  <c r="H8" i="2" s="1"/>
  <c r="L8" i="2" s="1"/>
  <c r="G39" i="2"/>
  <c r="O39" i="2" s="1"/>
  <c r="N8" i="2"/>
  <c r="G10" i="2"/>
  <c r="O10" i="2" s="1"/>
  <c r="C32" i="2"/>
  <c r="N32" i="2"/>
  <c r="N11" i="2"/>
  <c r="N9" i="2"/>
  <c r="N39" i="2"/>
  <c r="N31" i="2"/>
  <c r="C31" i="2"/>
  <c r="N7" i="2"/>
  <c r="D40" i="2"/>
  <c r="H40" i="2" s="1"/>
  <c r="G37" i="2"/>
  <c r="O37" i="2" s="1"/>
  <c r="F7" i="2"/>
  <c r="C28" i="2"/>
  <c r="G28" i="2" s="1"/>
  <c r="O28" i="2" s="1"/>
  <c r="N27" i="2"/>
  <c r="G27" i="2"/>
  <c r="O27" i="2" s="1"/>
  <c r="N36" i="2"/>
  <c r="C36" i="2"/>
  <c r="C41" i="2"/>
  <c r="D41" i="2" s="1"/>
  <c r="N41" i="2"/>
  <c r="C35" i="2"/>
  <c r="D35" i="2" s="1"/>
  <c r="N34" i="2"/>
  <c r="N33" i="2"/>
  <c r="G29" i="2"/>
  <c r="O29" i="2" s="1"/>
  <c r="I178" i="2"/>
  <c r="N29" i="2"/>
  <c r="N30" i="2"/>
  <c r="C30" i="2"/>
  <c r="D19" i="2"/>
  <c r="H19" i="2" s="1"/>
  <c r="L19" i="2" s="1"/>
  <c r="G19" i="2"/>
  <c r="O19" i="2" s="1"/>
  <c r="G17" i="2"/>
  <c r="O17" i="2" s="1"/>
  <c r="D17" i="2"/>
  <c r="H17" i="2" s="1"/>
  <c r="L17" i="2" s="1"/>
  <c r="D15" i="2"/>
  <c r="G15" i="2"/>
  <c r="O15" i="2" s="1"/>
  <c r="G16" i="2"/>
  <c r="O16" i="2" s="1"/>
  <c r="D16" i="2"/>
  <c r="H16" i="2" s="1"/>
  <c r="L16" i="2" s="1"/>
  <c r="D23" i="2"/>
  <c r="H23" i="2" s="1"/>
  <c r="L23" i="2" s="1"/>
  <c r="G23" i="2"/>
  <c r="O23" i="2" s="1"/>
  <c r="G20" i="2"/>
  <c r="O20" i="2" s="1"/>
  <c r="D20" i="2"/>
  <c r="H20" i="2" s="1"/>
  <c r="L20" i="2" s="1"/>
  <c r="D24" i="2"/>
  <c r="H24" i="2" s="1"/>
  <c r="L24" i="2" s="1"/>
  <c r="G24" i="2"/>
  <c r="O24" i="2" s="1"/>
  <c r="G18" i="2"/>
  <c r="O18" i="2" s="1"/>
  <c r="D18" i="2"/>
  <c r="H18" i="2" s="1"/>
  <c r="L18" i="2" s="1"/>
  <c r="F15" i="2"/>
  <c r="J15" i="2" s="1"/>
  <c r="H29" i="2" l="1"/>
  <c r="J29" i="2"/>
  <c r="H39" i="2"/>
  <c r="J39" i="2"/>
  <c r="L39" i="2" s="1"/>
  <c r="J27" i="2"/>
  <c r="H27" i="2"/>
  <c r="L27" i="2" s="1"/>
  <c r="H35" i="2"/>
  <c r="G36" i="2"/>
  <c r="O36" i="2" s="1"/>
  <c r="H25" i="2"/>
  <c r="L25" i="2" s="1"/>
  <c r="G42" i="2"/>
  <c r="O42" i="2" s="1"/>
  <c r="D42" i="2"/>
  <c r="H42" i="2" s="1"/>
  <c r="G7" i="2"/>
  <c r="O7" i="2" s="1"/>
  <c r="P7" i="2" s="1"/>
  <c r="J9" i="2"/>
  <c r="H9" i="2"/>
  <c r="G9" i="2"/>
  <c r="O9" i="2" s="1"/>
  <c r="H10" i="2"/>
  <c r="L10" i="2" s="1"/>
  <c r="H7" i="2"/>
  <c r="J7" i="2"/>
  <c r="K62" i="6"/>
  <c r="R6" i="6" s="1"/>
  <c r="D31" i="2"/>
  <c r="H31" i="2" s="1"/>
  <c r="L31" i="2" s="1"/>
  <c r="G31" i="2"/>
  <c r="O31" i="2" s="1"/>
  <c r="D36" i="2"/>
  <c r="H36" i="2" s="1"/>
  <c r="F11" i="2"/>
  <c r="G11" i="2"/>
  <c r="O11" i="2" s="1"/>
  <c r="D32" i="2"/>
  <c r="H32" i="2" s="1"/>
  <c r="L32" i="2" s="1"/>
  <c r="G32" i="2"/>
  <c r="O32" i="2" s="1"/>
  <c r="G35" i="2"/>
  <c r="O35" i="2" s="1"/>
  <c r="D28" i="2"/>
  <c r="H28" i="2" s="1"/>
  <c r="L28" i="2" s="1"/>
  <c r="C57" i="2"/>
  <c r="E57" i="2"/>
  <c r="F34" i="2"/>
  <c r="G34" i="2"/>
  <c r="O34" i="2" s="1"/>
  <c r="H41" i="2"/>
  <c r="G41" i="2"/>
  <c r="O41" i="2" s="1"/>
  <c r="N57" i="2"/>
  <c r="F33" i="2"/>
  <c r="G33" i="2"/>
  <c r="O33" i="2" s="1"/>
  <c r="G30" i="2"/>
  <c r="O30" i="2" s="1"/>
  <c r="D30" i="2"/>
  <c r="H30" i="2" s="1"/>
  <c r="L30" i="2" s="1"/>
  <c r="H15" i="2"/>
  <c r="H34" i="2" l="1"/>
  <c r="L34" i="2" s="1"/>
  <c r="J34" i="2"/>
  <c r="H33" i="2"/>
  <c r="J33" i="2"/>
  <c r="L29" i="2"/>
  <c r="H11" i="2"/>
  <c r="H57" i="2" s="1"/>
  <c r="J11" i="2"/>
  <c r="L9" i="2"/>
  <c r="L7" i="2"/>
  <c r="K64" i="6"/>
  <c r="K65" i="6" s="1"/>
  <c r="T6" i="6" s="1"/>
  <c r="V6" i="6" s="1"/>
  <c r="O57" i="2"/>
  <c r="F57" i="2"/>
  <c r="F58" i="2" s="1"/>
  <c r="F59" i="2" s="1"/>
  <c r="D57" i="2"/>
  <c r="D58" i="2" s="1"/>
  <c r="D59" i="2" s="1"/>
  <c r="D65" i="2" s="1"/>
  <c r="C18" i="4" s="1"/>
  <c r="G57" i="2"/>
  <c r="L15" i="2"/>
  <c r="L33" i="2" l="1"/>
  <c r="L11" i="2"/>
  <c r="L57" i="2" s="1"/>
  <c r="K66" i="6"/>
  <c r="C19" i="4"/>
  <c r="F65" i="2"/>
  <c r="H59" i="2"/>
  <c r="C21" i="4" s="1"/>
  <c r="C17" i="4" l="1"/>
  <c r="C18" i="3"/>
  <c r="H65" i="2"/>
  <c r="C20" i="4"/>
  <c r="C22" i="4" s="1"/>
  <c r="C23" i="4" s="1"/>
  <c r="C63" i="4" l="1"/>
  <c r="C9" i="3"/>
  <c r="D54" i="4"/>
  <c r="E54" i="4"/>
  <c r="F54" i="4"/>
  <c r="G54" i="4"/>
  <c r="D70" i="4"/>
  <c r="C70" i="4"/>
  <c r="E42" i="4"/>
  <c r="F42" i="4"/>
  <c r="C42" i="4"/>
  <c r="D42" i="4"/>
  <c r="G42" i="4"/>
  <c r="C54" i="4"/>
  <c r="H8" i="4"/>
  <c r="C24" i="4"/>
  <c r="C60" i="4" l="1"/>
  <c r="H63" i="4"/>
  <c r="C65" i="4"/>
  <c r="C71" i="4" s="1"/>
  <c r="D60" i="4" s="1"/>
  <c r="D65" i="4" s="1"/>
  <c r="D71" i="4" s="1"/>
  <c r="E60" i="4" s="1"/>
  <c r="H54" i="4"/>
  <c r="C26" i="4"/>
  <c r="C27" i="4" s="1"/>
  <c r="H42" i="4"/>
  <c r="H9" i="4"/>
  <c r="I9" i="4" s="1"/>
  <c r="E70" i="4" l="1"/>
  <c r="E66" i="4"/>
  <c r="E65" i="4"/>
  <c r="H10" i="4"/>
  <c r="I10" i="4" s="1"/>
  <c r="H11" i="4" s="1"/>
  <c r="E71" i="4" l="1"/>
  <c r="F60" i="4" s="1"/>
  <c r="I11" i="4"/>
  <c r="H12" i="4"/>
  <c r="H13" i="4" l="1"/>
  <c r="I13" i="4" s="1"/>
  <c r="H14" i="4" s="1"/>
  <c r="I14" i="4" s="1"/>
  <c r="H15" i="4" s="1"/>
  <c r="H16" i="4" s="1"/>
  <c r="F66" i="4"/>
  <c r="F70" i="4"/>
  <c r="F65" i="4"/>
  <c r="F71" i="4" l="1"/>
  <c r="G60" i="4" s="1"/>
  <c r="G65" i="4" s="1"/>
  <c r="H65" i="4" s="1"/>
  <c r="I15" i="4"/>
  <c r="H17" i="4" s="1"/>
  <c r="I17" i="4" s="1"/>
  <c r="H18" i="4" s="1"/>
  <c r="I18" i="4" s="1"/>
  <c r="H19" i="4" s="1"/>
  <c r="H20" i="4" s="1"/>
  <c r="H23" i="4" s="1"/>
  <c r="G66" i="4" l="1"/>
  <c r="H66" i="4" s="1"/>
  <c r="H67" i="4" s="1"/>
  <c r="G70" i="4"/>
  <c r="H70" i="4" s="1"/>
  <c r="I19" i="4"/>
  <c r="I24" i="4" s="1"/>
  <c r="C37" i="4" s="1"/>
  <c r="C43" i="4" s="1"/>
  <c r="D33" i="4" s="1"/>
  <c r="G71" i="4" l="1"/>
  <c r="H22" i="4"/>
  <c r="J4" i="4" s="1"/>
  <c r="J5" i="4" s="1"/>
  <c r="K5" i="4" s="1"/>
  <c r="J6" i="4" s="1"/>
  <c r="K6" i="4" s="1"/>
  <c r="J7" i="4" s="1"/>
  <c r="J8" i="4" l="1"/>
  <c r="K7" i="4"/>
  <c r="J9" i="4" l="1"/>
  <c r="K9" i="4" l="1"/>
  <c r="J10" i="4" s="1"/>
  <c r="K10" i="4" s="1"/>
  <c r="J11" i="4" s="1"/>
  <c r="J12" i="4" l="1"/>
  <c r="K11" i="4"/>
  <c r="J13" i="4" l="1"/>
  <c r="K13" i="4" s="1"/>
  <c r="J14" i="4" s="1"/>
  <c r="K14" i="4" s="1"/>
  <c r="J15" i="4" s="1"/>
  <c r="K15" i="4" s="1"/>
  <c r="J16" i="4" l="1"/>
  <c r="J17" i="4" s="1"/>
  <c r="K17" i="4" s="1"/>
  <c r="J18" i="4" s="1"/>
  <c r="K18" i="4" s="1"/>
  <c r="J19" i="4" s="1"/>
  <c r="K19" i="4" l="1"/>
  <c r="J20" i="4"/>
  <c r="J23" i="4" l="1"/>
  <c r="J22" i="4"/>
  <c r="L4" i="4" s="1"/>
  <c r="L5" i="4" s="1"/>
  <c r="K24" i="4"/>
  <c r="D37" i="4" s="1"/>
  <c r="D43" i="4" l="1"/>
  <c r="E33" i="4" s="1"/>
  <c r="M5" i="4"/>
  <c r="C25" i="4"/>
  <c r="L6" i="4" l="1"/>
  <c r="M6" i="4" l="1"/>
  <c r="L7" i="4" s="1"/>
  <c r="L8" i="4" l="1"/>
  <c r="M7" i="4"/>
  <c r="L9" i="4" l="1"/>
  <c r="M9" i="4" s="1"/>
  <c r="L10" i="4" l="1"/>
  <c r="M10" i="4" l="1"/>
  <c r="L11" i="4" s="1"/>
  <c r="L12" i="4" l="1"/>
  <c r="M11" i="4"/>
  <c r="L13" i="4" l="1"/>
  <c r="M13" i="4" s="1"/>
  <c r="L14" i="4" s="1"/>
  <c r="M14" i="4" l="1"/>
  <c r="L15" i="4" s="1"/>
  <c r="L16" i="4" l="1"/>
  <c r="M15" i="4"/>
  <c r="L17" i="4" l="1"/>
  <c r="M17" i="4" l="1"/>
  <c r="L18" i="4" s="1"/>
  <c r="M18" i="4" l="1"/>
  <c r="L19" i="4" s="1"/>
  <c r="M19" i="4" l="1"/>
  <c r="L20" i="4"/>
  <c r="L23" i="4" l="1"/>
  <c r="L22" i="4"/>
  <c r="N4" i="4" s="1"/>
  <c r="N5" i="4" s="1"/>
  <c r="M24" i="4"/>
  <c r="E37" i="4" s="1"/>
  <c r="E43" i="4" l="1"/>
  <c r="F33" i="4" s="1"/>
  <c r="O5" i="4"/>
  <c r="N6" i="4" s="1"/>
  <c r="O6" i="4" l="1"/>
  <c r="N7" i="4" l="1"/>
  <c r="N8" i="4" l="1"/>
  <c r="O7" i="4"/>
  <c r="N9" i="4" l="1"/>
  <c r="O9" i="4" l="1"/>
  <c r="N10" i="4" s="1"/>
  <c r="O10" i="4" l="1"/>
  <c r="N11" i="4" s="1"/>
  <c r="N12" i="4" l="1"/>
  <c r="O11" i="4"/>
  <c r="N13" i="4" l="1"/>
  <c r="O13" i="4" s="1"/>
  <c r="N14" i="4" s="1"/>
  <c r="O14" i="4" l="1"/>
  <c r="N15" i="4" s="1"/>
  <c r="N16" i="4" l="1"/>
  <c r="O15" i="4"/>
  <c r="N17" i="4" l="1"/>
  <c r="O17" i="4" s="1"/>
  <c r="N18" i="4" s="1"/>
  <c r="O18" i="4" l="1"/>
  <c r="N19" i="4" s="1"/>
  <c r="N20" i="4" l="1"/>
  <c r="O19" i="4"/>
  <c r="N22" i="4" l="1"/>
  <c r="P4" i="4" s="1"/>
  <c r="P5" i="4" s="1"/>
  <c r="O24" i="4"/>
  <c r="F37" i="4" s="1"/>
  <c r="N23" i="4"/>
  <c r="F43" i="4" l="1"/>
  <c r="G33" i="4" s="1"/>
  <c r="Q5" i="4"/>
  <c r="P6" i="4" s="1"/>
  <c r="Q6" i="4" l="1"/>
  <c r="P7" i="4" s="1"/>
  <c r="Q7" i="4" l="1"/>
  <c r="P8" i="4"/>
  <c r="P9" i="4" l="1"/>
  <c r="Q9" i="4" l="1"/>
  <c r="P10" i="4" s="1"/>
  <c r="Q10" i="4" l="1"/>
  <c r="P11" i="4" s="1"/>
  <c r="Q11" i="4" l="1"/>
  <c r="P12" i="4"/>
  <c r="P13" i="4" l="1"/>
  <c r="Q13" i="4" l="1"/>
  <c r="P14" i="4" s="1"/>
  <c r="Q14" i="4" l="1"/>
  <c r="P15" i="4" s="1"/>
  <c r="P16" i="4" l="1"/>
  <c r="Q15" i="4"/>
  <c r="P17" i="4" l="1"/>
  <c r="Q17" i="4" l="1"/>
  <c r="P18" i="4" s="1"/>
  <c r="Q18" i="4" l="1"/>
  <c r="P19" i="4" s="1"/>
  <c r="Q19" i="4" l="1"/>
  <c r="P20" i="4"/>
  <c r="P23" i="4" l="1"/>
  <c r="P22" i="4"/>
  <c r="R4" i="4" s="1"/>
  <c r="R5" i="4" s="1"/>
  <c r="Q24" i="4"/>
  <c r="G37" i="4" s="1"/>
  <c r="H37" i="4" l="1"/>
  <c r="H39" i="4" s="1"/>
  <c r="G43" i="4"/>
  <c r="S5" i="4"/>
  <c r="C48" i="4" l="1"/>
  <c r="R6" i="4"/>
  <c r="S6" i="4" l="1"/>
  <c r="R7" i="4" s="1"/>
  <c r="R8" i="4" l="1"/>
  <c r="S7" i="4"/>
  <c r="R9" i="4" l="1"/>
  <c r="S9" i="4" s="1"/>
  <c r="R10" i="4" l="1"/>
  <c r="S10" i="4" l="1"/>
  <c r="R11" i="4" s="1"/>
  <c r="R12" i="4" l="1"/>
  <c r="S11" i="4"/>
  <c r="R13" i="4" l="1"/>
  <c r="S13" i="4" s="1"/>
  <c r="R14" i="4" s="1"/>
  <c r="S14" i="4" l="1"/>
  <c r="R15" i="4" s="1"/>
  <c r="S15" i="4" l="1"/>
  <c r="R16" i="4"/>
  <c r="R17" i="4" l="1"/>
  <c r="S17" i="4" l="1"/>
  <c r="R18" i="4" s="1"/>
  <c r="S18" i="4" l="1"/>
  <c r="R19" i="4" s="1"/>
  <c r="S19" i="4" l="1"/>
  <c r="S24" i="4" s="1"/>
  <c r="C49" i="4" s="1"/>
  <c r="R20" i="4"/>
  <c r="R23" i="4" s="1"/>
  <c r="C55" i="4" l="1"/>
  <c r="R22" i="4"/>
  <c r="T4" i="4" s="1"/>
  <c r="T5" i="4" s="1"/>
  <c r="U5" i="4" s="1"/>
  <c r="D48" i="4" l="1"/>
  <c r="T6" i="4"/>
  <c r="U6" i="4" l="1"/>
  <c r="T7" i="4" s="1"/>
  <c r="U7" i="4" l="1"/>
  <c r="T8" i="4"/>
  <c r="T9" i="4" l="1"/>
  <c r="U9" i="4" l="1"/>
  <c r="T10" i="4" s="1"/>
  <c r="U10" i="4" l="1"/>
  <c r="T11" i="4" s="1"/>
  <c r="T12" i="4" l="1"/>
  <c r="U11" i="4"/>
  <c r="T13" i="4" l="1"/>
  <c r="U13" i="4" s="1"/>
  <c r="T14" i="4" s="1"/>
  <c r="U14" i="4" l="1"/>
  <c r="T15" i="4" s="1"/>
  <c r="T16" i="4" l="1"/>
  <c r="U15" i="4"/>
  <c r="T17" i="4" l="1"/>
  <c r="U17" i="4" s="1"/>
  <c r="T18" i="4" s="1"/>
  <c r="U18" i="4" l="1"/>
  <c r="T19" i="4" s="1"/>
  <c r="T20" i="4" l="1"/>
  <c r="T23" i="4" s="1"/>
  <c r="U19" i="4"/>
  <c r="U24" i="4" s="1"/>
  <c r="D49" i="4" s="1"/>
  <c r="T22" i="4" l="1"/>
  <c r="V4" i="4" s="1"/>
  <c r="V5" i="4" s="1"/>
  <c r="W5" i="4" s="1"/>
  <c r="D55" i="4"/>
  <c r="E48" i="4" l="1"/>
  <c r="V6" i="4"/>
  <c r="W6" i="4" l="1"/>
  <c r="V7" i="4" l="1"/>
  <c r="W7" i="4" l="1"/>
  <c r="V8" i="4"/>
  <c r="V9" i="4" l="1"/>
  <c r="W9" i="4" l="1"/>
  <c r="V10" i="4" s="1"/>
  <c r="W10" i="4" l="1"/>
  <c r="V11" i="4" s="1"/>
  <c r="W11" i="4" l="1"/>
  <c r="V12" i="4"/>
  <c r="V13" i="4" l="1"/>
  <c r="W13" i="4" l="1"/>
  <c r="V14" i="4" s="1"/>
  <c r="W14" i="4" l="1"/>
  <c r="V15" i="4" s="1"/>
  <c r="V16" i="4" l="1"/>
  <c r="W15" i="4"/>
  <c r="V17" i="4" l="1"/>
  <c r="W17" i="4" s="1"/>
  <c r="V18" i="4" s="1"/>
  <c r="W18" i="4" l="1"/>
  <c r="V19" i="4" s="1"/>
  <c r="V20" i="4" l="1"/>
  <c r="V23" i="4" s="1"/>
  <c r="W19" i="4"/>
  <c r="W24" i="4" s="1"/>
  <c r="E49" i="4" s="1"/>
  <c r="V22" i="4" l="1"/>
  <c r="X4" i="4" s="1"/>
  <c r="X5" i="4" s="1"/>
  <c r="Y5" i="4" s="1"/>
  <c r="X6" i="4" s="1"/>
  <c r="E55" i="4"/>
  <c r="F48" i="4" s="1"/>
  <c r="Y6" i="4" l="1"/>
  <c r="X7" i="4" s="1"/>
  <c r="Y7" i="4" l="1"/>
  <c r="X8" i="4"/>
  <c r="X9" i="4" l="1"/>
  <c r="Y9" i="4" l="1"/>
  <c r="X10" i="4" s="1"/>
  <c r="Y10" i="4" l="1"/>
  <c r="X11" i="4" s="1"/>
  <c r="Y11" i="4" l="1"/>
  <c r="X12" i="4"/>
  <c r="X13" i="4" l="1"/>
  <c r="Y13" i="4" s="1"/>
  <c r="X14" i="4" s="1"/>
  <c r="Y14" i="4" l="1"/>
  <c r="X15" i="4" s="1"/>
  <c r="X16" i="4" l="1"/>
  <c r="Y15" i="4"/>
  <c r="X17" i="4" l="1"/>
  <c r="Y17" i="4" s="1"/>
  <c r="X18" i="4" s="1"/>
  <c r="Y18" i="4" l="1"/>
  <c r="X19" i="4" s="1"/>
  <c r="X20" i="4" l="1"/>
  <c r="X23" i="4" s="1"/>
  <c r="Y19" i="4"/>
  <c r="Y24" i="4" s="1"/>
  <c r="F49" i="4" s="1"/>
  <c r="X22" i="4" l="1"/>
  <c r="Z4" i="4" s="1"/>
  <c r="Z5" i="4" s="1"/>
  <c r="AA5" i="4" s="1"/>
  <c r="F55" i="4"/>
  <c r="G48" i="4" s="1"/>
  <c r="Z6" i="4" l="1"/>
  <c r="AA6" i="4" l="1"/>
  <c r="Z7" i="4" s="1"/>
  <c r="AA7" i="4" l="1"/>
  <c r="Z8" i="4"/>
  <c r="AB8" i="4" l="1"/>
  <c r="Z9" i="4"/>
  <c r="AA9" i="4" l="1"/>
  <c r="Z10" i="4" l="1"/>
  <c r="AA10" i="4" l="1"/>
  <c r="Z11" i="4" s="1"/>
  <c r="Z12" i="4" l="1"/>
  <c r="AA11" i="4"/>
  <c r="Z13" i="4" l="1"/>
  <c r="AA13" i="4" s="1"/>
  <c r="Z14" i="4" s="1"/>
  <c r="AB12" i="4"/>
  <c r="AA14" i="4" l="1"/>
  <c r="Z15" i="4" s="1"/>
  <c r="AA15" i="4" l="1"/>
  <c r="Z16" i="4"/>
  <c r="Z17" i="4" l="1"/>
  <c r="AA17" i="4" s="1"/>
  <c r="AB16" i="4"/>
  <c r="Z18" i="4" l="1"/>
  <c r="AA18" i="4" s="1"/>
  <c r="Z19" i="4" s="1"/>
  <c r="AA19" i="4" l="1"/>
  <c r="AA24" i="4" s="1"/>
  <c r="Z20" i="4"/>
  <c r="AB24" i="4" l="1"/>
  <c r="G49" i="4"/>
  <c r="AB20" i="4"/>
  <c r="AC20" i="4" s="1"/>
  <c r="Z23" i="4"/>
  <c r="AB23" i="4" s="1"/>
  <c r="Z22" i="4"/>
  <c r="H49" i="4" l="1"/>
  <c r="H51" i="4" s="1"/>
  <c r="G55" i="4"/>
  <c r="C28" i="4" s="1"/>
</calcChain>
</file>

<file path=xl/sharedStrings.xml><?xml version="1.0" encoding="utf-8"?>
<sst xmlns="http://schemas.openxmlformats.org/spreadsheetml/2006/main" count="595" uniqueCount="447">
  <si>
    <t>ROOM</t>
  </si>
  <si>
    <t>School Term</t>
  </si>
  <si>
    <t>School Holidays</t>
  </si>
  <si>
    <t>Room Description</t>
  </si>
  <si>
    <t>Lamp</t>
  </si>
  <si>
    <t>No.</t>
  </si>
  <si>
    <t>Rating watts</t>
  </si>
  <si>
    <t>weeks</t>
  </si>
  <si>
    <t>hours/week</t>
  </si>
  <si>
    <t>Hours/year</t>
  </si>
  <si>
    <t>load factor</t>
  </si>
  <si>
    <t>Project Name</t>
  </si>
  <si>
    <t>Address</t>
  </si>
  <si>
    <t>Post Code</t>
  </si>
  <si>
    <t>Contact</t>
  </si>
  <si>
    <t>Description</t>
  </si>
  <si>
    <t>Miles from Chester</t>
  </si>
  <si>
    <t>Energy kWh/yr</t>
  </si>
  <si>
    <t>New Fitting</t>
  </si>
  <si>
    <t>Power watts</t>
  </si>
  <si>
    <t>Fitting</t>
  </si>
  <si>
    <t>Type</t>
  </si>
  <si>
    <t>M</t>
  </si>
  <si>
    <t>T</t>
  </si>
  <si>
    <t>W</t>
  </si>
  <si>
    <t>Th</t>
  </si>
  <si>
    <t>F</t>
  </si>
  <si>
    <t>Sa</t>
  </si>
  <si>
    <t>Su</t>
  </si>
  <si>
    <t>hours/week (average)</t>
  </si>
  <si>
    <t>LED</t>
  </si>
  <si>
    <t>Pounds</t>
  </si>
  <si>
    <t>Rm. No.</t>
  </si>
  <si>
    <t xml:space="preserve">       S A V I N G S </t>
  </si>
  <si>
    <t xml:space="preserve">        OLD LIGHTS</t>
  </si>
  <si>
    <t xml:space="preserve">        NEW LIGHTS</t>
  </si>
  <si>
    <t>Community Benefit</t>
  </si>
  <si>
    <t>Expenditure</t>
  </si>
  <si>
    <t xml:space="preserve">Installation </t>
  </si>
  <si>
    <t>Initial testing of system</t>
  </si>
  <si>
    <t>Income - Payments from Client</t>
  </si>
  <si>
    <t>Totals</t>
  </si>
  <si>
    <t xml:space="preserve">Income </t>
  </si>
  <si>
    <t>Cost of Installation</t>
  </si>
  <si>
    <t>Cost</t>
  </si>
  <si>
    <t>Existing</t>
  </si>
  <si>
    <t>Unit Cost</t>
  </si>
  <si>
    <t>%</t>
  </si>
  <si>
    <t>Cash injection</t>
  </si>
  <si>
    <t>Total Lumens</t>
  </si>
  <si>
    <t xml:space="preserve">       S A V I N G S (check)</t>
  </si>
  <si>
    <t>L  U  M  I  N  O  S  I  T  Y  -  E  X  I  S  I  N  G   L  I  G  H  T  S</t>
  </si>
  <si>
    <t>CLIENT'S NAME</t>
  </si>
  <si>
    <t>M A T E R I A L S  S C H E D U L E</t>
  </si>
  <si>
    <t xml:space="preserve">L  U  M  I  N  O  S  I  T  Y   -   L  E  D    L  I  G  H  T  S  </t>
  </si>
  <si>
    <t>Balance at start of year</t>
  </si>
  <si>
    <t>Community Benefit for the whole PAYBACK period</t>
  </si>
  <si>
    <t>Balance at the year end</t>
  </si>
  <si>
    <t>Interest on outstanding balance</t>
  </si>
  <si>
    <t>pence</t>
  </si>
  <si>
    <t>January</t>
  </si>
  <si>
    <t>February</t>
  </si>
  <si>
    <t>March</t>
  </si>
  <si>
    <t>April</t>
  </si>
  <si>
    <t>May</t>
  </si>
  <si>
    <t>June</t>
  </si>
  <si>
    <t>July</t>
  </si>
  <si>
    <t>August</t>
  </si>
  <si>
    <t>September</t>
  </si>
  <si>
    <t>October</t>
  </si>
  <si>
    <t>November</t>
  </si>
  <si>
    <t>December</t>
  </si>
  <si>
    <t>first quarter payment end of March</t>
  </si>
  <si>
    <t>second quarter payment end of June</t>
  </si>
  <si>
    <t>third quarter payment end of September</t>
  </si>
  <si>
    <t>fourth quarter payment end of December</t>
  </si>
  <si>
    <t>Payments paid back quarterly in arrears</t>
  </si>
  <si>
    <t>Payments paid back annually in arrears</t>
  </si>
  <si>
    <t>Year 1</t>
  </si>
  <si>
    <t>Year 2</t>
  </si>
  <si>
    <t>Year 3</t>
  </si>
  <si>
    <t>community benefit</t>
  </si>
  <si>
    <t>starting balance</t>
  </si>
  <si>
    <t>Year 4</t>
  </si>
  <si>
    <t>Year 5</t>
  </si>
  <si>
    <t>Use of Lighting in Hours - Appendix 1</t>
  </si>
  <si>
    <t>Installation Estimate</t>
  </si>
  <si>
    <t>Electricity price per kWh year 1</t>
  </si>
  <si>
    <t>YEAR</t>
  </si>
  <si>
    <t>TABLE TO CALCULATE INTEREST WHEN REPAYMENTS MADE QUARTERLY</t>
  </si>
  <si>
    <t>Interest</t>
  </si>
  <si>
    <t>Outstanding</t>
  </si>
  <si>
    <t>Balance at year end</t>
  </si>
  <si>
    <t>Capital Repayment calculation - Appendix 3</t>
  </si>
  <si>
    <t>Calculation of Power and Cost Saving - Appendix 2</t>
  </si>
  <si>
    <t>Cost of electricity first year  - NEW lighting</t>
  </si>
  <si>
    <t xml:space="preserve">Saving in cost of electricity first year </t>
  </si>
  <si>
    <t>Interest on share capital</t>
  </si>
  <si>
    <t>Hours illuminated during Repayment Period</t>
  </si>
  <si>
    <t>Total amount returned to CCEL over payback period</t>
  </si>
  <si>
    <t>AVERAGE cost of electricity per year over period OLD lighting</t>
  </si>
  <si>
    <t>AVERAGE cost of electricity per year over period NEW lighting</t>
  </si>
  <si>
    <t xml:space="preserve">AVERAGE saving over period per year </t>
  </si>
  <si>
    <t>PAYBACK + AVERAGE cost of electricity per year over period</t>
  </si>
  <si>
    <t>Predicted amount saved by client  over PAYBACK period</t>
  </si>
  <si>
    <t>Predicted amount saved by client  per year</t>
  </si>
  <si>
    <t>School Term Summer</t>
  </si>
  <si>
    <t>School Holidays - Summer</t>
  </si>
  <si>
    <t>School Term Winter</t>
  </si>
  <si>
    <t>School Holidays - Winter</t>
  </si>
  <si>
    <t>Summer is April to September</t>
  </si>
  <si>
    <t>Winter is October to March</t>
  </si>
  <si>
    <t>Summer period school hols</t>
  </si>
  <si>
    <t>Summer period school term</t>
  </si>
  <si>
    <t>Winter period school term</t>
  </si>
  <si>
    <t>Winter period school hols</t>
  </si>
  <si>
    <t>Wks</t>
  </si>
  <si>
    <t xml:space="preserve"> = Inflation Rate for electricity</t>
  </si>
  <si>
    <t>Final balance at the end of the payback period</t>
  </si>
  <si>
    <t>Column1</t>
  </si>
  <si>
    <t>Column2</t>
  </si>
  <si>
    <t>Column3</t>
  </si>
  <si>
    <t>Column4</t>
  </si>
  <si>
    <t>Column5</t>
  </si>
  <si>
    <t>Month</t>
  </si>
  <si>
    <t>Outstanding2</t>
  </si>
  <si>
    <t>Interest3</t>
  </si>
  <si>
    <t>Outstanding4</t>
  </si>
  <si>
    <t>Interest5</t>
  </si>
  <si>
    <t>Outstanding6</t>
  </si>
  <si>
    <t>Interest7</t>
  </si>
  <si>
    <t>Outstanding8</t>
  </si>
  <si>
    <t>Interest9</t>
  </si>
  <si>
    <t>Total paid back per year</t>
  </si>
  <si>
    <t>Total interest payable per year</t>
  </si>
  <si>
    <t>Inflation Rate for electricity</t>
  </si>
  <si>
    <t>Data Input</t>
  </si>
  <si>
    <t>Data Output</t>
  </si>
  <si>
    <t>MATERIALS excl. vat &amp; incl. all discounts</t>
  </si>
  <si>
    <t>EPC</t>
  </si>
  <si>
    <t>Location distribution board</t>
  </si>
  <si>
    <t>Electricity supplier</t>
  </si>
  <si>
    <t>Electricity bills available</t>
  </si>
  <si>
    <t>Cash injection at at start</t>
  </si>
  <si>
    <t>Payback per year as a pertentage of annual average saving</t>
  </si>
  <si>
    <t>PAYBACK per year</t>
  </si>
  <si>
    <t>E X I S T I N G  L I G H T I N G  E N E R G Y  U S E</t>
  </si>
  <si>
    <t>Difference</t>
  </si>
  <si>
    <t>Repayment period in years</t>
  </si>
  <si>
    <t>total =</t>
  </si>
  <si>
    <t xml:space="preserve">Required if usage different in school term and school holidays </t>
  </si>
  <si>
    <t>B15</t>
  </si>
  <si>
    <t>A specification/size of bayonet mount for light bulbs and lamp holders. The diameter of a B15 cap is 15mm. The size is also known as ‘small bayonet cap’ or SBC. It is the smallest of the two common bayonet sizes in the UK and often used for smaller light bulbs/light fittings.</t>
  </si>
  <si>
    <t>B22</t>
  </si>
  <si>
    <t>A specification/size of bayonet mount for light bulbs and lamp holders. The diameter of a B22 cap is 22mm. The size is also known as ‘standard bayonet cap’ or BC or B22d or Ba22d. It is the most common bayonet size in the UK and widely used for light bulbs, lamp holders and light f1ittings.</t>
  </si>
  <si>
    <t>BS EN 60598</t>
  </si>
  <si>
    <t>BS EN 60598 Luminaires - General Requirements and Tests’ is the British Standard for all types of wired electrical light fittings, It covers wall and ceiling lights; pendant lights; desk, table and floor lights etc. ‘BS EN’ indicates a harmonised UK/European standard. The standard runs to hundreds of pages and includes a huge number of requirements and tests on matters such as insulation, earthing, wiring, strain relief on cables, heat resistance, labelling etc. All the applicable tests must be passed for a luminaire to comply with BS EN 60598.</t>
  </si>
  <si>
    <t>BS 7671</t>
  </si>
  <si>
    <r>
      <t xml:space="preserve">British Standard 7671 also known as ‘the IET Wiring Regulations 17th Edition’ or ‘the Wiring Regs’ sets out standards for electrical installations. The standard is updated periodically as technology changes. The current version was published in 2008 and most recently revised in 2015. The full current standard is ‘BS 7671:2008+A3:2015 Requirements for Electrical Installations’. Electricians and contractors should be able to work to BS 7671 and all </t>
    </r>
    <r>
      <rPr>
        <sz val="9"/>
        <color rgb="FF005F86"/>
        <rFont val="Arial"/>
        <family val="2"/>
      </rPr>
      <t>NICEIC</t>
    </r>
    <r>
      <rPr>
        <sz val="9"/>
        <color rgb="FF1B1A19"/>
        <rFont val="Arial"/>
        <family val="2"/>
      </rPr>
      <t xml:space="preserve"> contractors are approved to work to BS 7671. Although the standard is not itself legally binding, it comes close to having the force of law because Part P of the </t>
    </r>
    <r>
      <rPr>
        <sz val="9"/>
        <color rgb="FF005F86"/>
        <rFont val="Arial"/>
        <family val="2"/>
      </rPr>
      <t>Building Regulations 2010</t>
    </r>
    <r>
      <rPr>
        <sz val="9"/>
        <color rgb="FF1B1A19"/>
        <rFont val="Arial"/>
        <family val="2"/>
      </rPr>
      <t xml:space="preserve"> ‘Electrical Safety - Dwellings’ is legally binding and it requires that ‘Electrical installations should be designed and installed in accordance with BS 7671’.</t>
    </r>
  </si>
  <si>
    <t>Building Regulations or Building Regs</t>
  </si>
  <si>
    <r>
      <t>The Building Regulations 2010</t>
    </r>
    <r>
      <rPr>
        <sz val="9"/>
        <color rgb="FF1B1A19"/>
        <rFont val="Arial"/>
        <family val="2"/>
      </rPr>
      <t xml:space="preserve"> are a UK statutory instrument approved by Parliament which impose a wide range of requirements in relation to the carrying out of ‘building work’. </t>
    </r>
    <r>
      <rPr>
        <sz val="9"/>
        <color rgb="FF005F86"/>
        <rFont val="Arial"/>
        <family val="2"/>
      </rPr>
      <t>Part P of Schedule 1</t>
    </r>
    <r>
      <rPr>
        <sz val="9"/>
        <color rgb="FF1B1A19"/>
        <rFont val="Arial"/>
        <family val="2"/>
      </rPr>
      <t xml:space="preserve"> to the Building Regulations imposes requirements in relation to electrical safety in dwellings. A crucial requirement is that electrical installations should be designed and installed in accordance with </t>
    </r>
    <r>
      <rPr>
        <sz val="9"/>
        <color rgb="FF005F86"/>
        <rFont val="Arial"/>
        <family val="2"/>
      </rPr>
      <t>BS 7671</t>
    </r>
    <r>
      <rPr>
        <sz val="9"/>
        <color rgb="FF1B1A19"/>
        <rFont val="Arial"/>
        <family val="2"/>
      </rPr>
      <t xml:space="preserve">. Significant electrical work (for example installing a new circuit, or a new consumer unit, or adding or altering a circuit in a bathroom) must be notified to and approved by a building control body (usually the local council). However, if the work is ‘self-certified’ by a registered competent person - which includes an </t>
    </r>
    <r>
      <rPr>
        <sz val="9"/>
        <color rgb="FF005F86"/>
        <rFont val="Arial"/>
        <family val="2"/>
      </rPr>
      <t>NICEIC</t>
    </r>
    <r>
      <rPr>
        <sz val="9"/>
        <color rgb="FF1B1A19"/>
        <rFont val="Arial"/>
        <family val="2"/>
      </rPr>
      <t xml:space="preserve"> approved contractor - there is no need to notify the council or have them approve the work.</t>
    </r>
  </si>
  <si>
    <t>bulkhead light</t>
  </si>
  <si>
    <r>
      <t xml:space="preserve">A bulkhead light commonly refers to the type or style of light fitted to a bulkhead which is a structural wall in a ship or other vessel. Bulkhead lights are commonly ingress protected or </t>
    </r>
    <r>
      <rPr>
        <sz val="9"/>
        <color rgb="FF005F86"/>
        <rFont val="Arial"/>
        <family val="2"/>
      </rPr>
      <t>IP rated</t>
    </r>
    <r>
      <rPr>
        <sz val="9"/>
        <color rgb="FF1B1A19"/>
        <rFont val="Arial"/>
        <family val="2"/>
      </rPr>
      <t xml:space="preserve"> and constructed so as to resist physical impact.</t>
    </r>
  </si>
  <si>
    <t>cable</t>
  </si>
  <si>
    <r>
      <t xml:space="preserve">A wire or bundle of wires that conducts electricity. Cable consists of a number of conducting cores, usually made from </t>
    </r>
    <r>
      <rPr>
        <sz val="9"/>
        <color rgb="FF005F86"/>
        <rFont val="Arial"/>
        <family val="2"/>
      </rPr>
      <t>copper</t>
    </r>
    <r>
      <rPr>
        <sz val="9"/>
        <color rgb="FF1B1A19"/>
        <rFont val="Arial"/>
        <family val="2"/>
      </rPr>
      <t xml:space="preserve">, which are insulated by plastic or rubber. Each core can be stranded (made from a number of wires) or solid (a single wire). For lighting applications, cable usually has two cores (live and neutral) or three cores (live, neutral and earth) depending on whether the light fitting needs to be earthed - </t>
    </r>
    <r>
      <rPr>
        <sz val="9"/>
        <color rgb="FF005F86"/>
        <rFont val="Arial"/>
        <family val="2"/>
      </rPr>
      <t>Class I</t>
    </r>
    <r>
      <rPr>
        <sz val="9"/>
        <color rgb="FF1B1A19"/>
        <rFont val="Arial"/>
        <family val="2"/>
      </rPr>
      <t xml:space="preserve"> or </t>
    </r>
    <r>
      <rPr>
        <sz val="9"/>
        <color rgb="FF005F86"/>
        <rFont val="Arial"/>
        <family val="2"/>
      </rPr>
      <t>Class II</t>
    </r>
    <r>
      <rPr>
        <sz val="9"/>
        <color rgb="FF1B1A19"/>
        <rFont val="Arial"/>
        <family val="2"/>
      </rPr>
      <t>. Cable is also known as flex, wire or cord. It is important that the correct cable is used for a light fitting or appliance both in terms of the number of cores it has and the current it can carry.</t>
    </r>
  </si>
  <si>
    <t>cable clamp</t>
  </si>
  <si>
    <r>
      <t xml:space="preserve">A fitting used for strain relief or to prevent cable being pulled out of an electrical fitting. Cable clamps usually have a movable plate or plates which are loosened and closed by means of two screws or bolts. Cable clamps are common in </t>
    </r>
    <r>
      <rPr>
        <sz val="9"/>
        <color rgb="FF005F86"/>
        <rFont val="Arial"/>
        <family val="2"/>
      </rPr>
      <t>plugs</t>
    </r>
    <r>
      <rPr>
        <sz val="9"/>
        <color rgb="FF1B1A19"/>
        <rFont val="Arial"/>
        <family val="2"/>
      </rPr>
      <t xml:space="preserve"> and sometimes used for </t>
    </r>
    <r>
      <rPr>
        <sz val="9"/>
        <color rgb="FF005F86"/>
        <rFont val="Arial"/>
        <family val="2"/>
      </rPr>
      <t>ceiling roses</t>
    </r>
    <r>
      <rPr>
        <sz val="9"/>
        <color rgb="FF1B1A19"/>
        <rFont val="Arial"/>
        <family val="2"/>
      </rPr>
      <t>.</t>
    </r>
  </si>
  <si>
    <t>cable gland</t>
  </si>
  <si>
    <t>A fitting used for strain relief - to prevent cable being pulled out of a fitting - and also to prevent the ingress of water or objects. Cable glands are generally made of two threaded pieces which when screwed together narrow the internal channel or compress a gland around the cable.</t>
  </si>
  <si>
    <t>CFL light bulb</t>
  </si>
  <si>
    <r>
      <t xml:space="preserve">A compact fluorescent light bulb uses the same technology as a fluorescent strip light, but is in the form/shape of a traditional </t>
    </r>
    <r>
      <rPr>
        <sz val="9"/>
        <color rgb="FF005F86"/>
        <rFont val="Arial"/>
        <family val="2"/>
      </rPr>
      <t>incandescent light bulb</t>
    </r>
    <r>
      <rPr>
        <sz val="9"/>
        <color rgb="FF1B1A19"/>
        <rFont val="Arial"/>
        <family val="2"/>
      </rPr>
      <t>. An electric current passes through a gas in the tube causing the emission of photons which make the coating on the inside of the tube glow.</t>
    </r>
  </si>
  <si>
    <t>circuit breaker</t>
  </si>
  <si>
    <t>A mechanical device which is used to switch off the electricity supply to a circuit. A circuit breaker may operate automatically if it detects electricity flowing through the wrong path - such as through a person or earth conductor. An RCD is a form of circuit breaker.</t>
  </si>
  <si>
    <t>Class I fitting</t>
  </si>
  <si>
    <t>A light fitting which must be earthed in accordance with the manufacturer’s instructions in order to protect from electrical shock. In addition providing basic insulation of live parts, any accessible conductive parts - usually those made out of metal - which may become live in the event of a fault must be connected to earth. The connection to earth reduces the risk of electric shock and, if an RCD is installed, electricity flowing to earth should trip the RCD and cut off power to the device. Class I fittings are commonly referred to as being ‘single insulated’. The supply cable to Class I fittings must include an earth core to ensure they are connected to earth.</t>
  </si>
  <si>
    <t>Class II fitting</t>
  </si>
  <si>
    <t>A light fitting where, unlike with Class I fittings, protection against electric shock does not rely on basic insulation only. The fitting will have extra safety precautions such as having double layers of insulation or reinforced insulation. Check the instructions, but generally the supply cables to Class II fittings do not require an earth core. Class II fittings are commonly referred to as being ‘double insulated’.</t>
  </si>
  <si>
    <t>consumer unit</t>
  </si>
  <si>
    <r>
      <t xml:space="preserve">A component of an electrical installation which is used to distribute electricity from the main supply into subsidiary lighting and power circuits. The modern version of a fuse box. Consumer units have </t>
    </r>
    <r>
      <rPr>
        <sz val="9"/>
        <color rgb="FF005F86"/>
        <rFont val="Arial"/>
        <family val="2"/>
      </rPr>
      <t>RCD</t>
    </r>
    <r>
      <rPr>
        <sz val="9"/>
        <color rgb="FF1B1A19"/>
        <rFont val="Arial"/>
        <family val="2"/>
      </rPr>
      <t xml:space="preserve"> protected circuits designed to minimise the risk of electric shock. The installation of a consumer unit or a new circuit from a consumer unit is covered by </t>
    </r>
    <r>
      <rPr>
        <sz val="9"/>
        <color rgb="FF005F86"/>
        <rFont val="Arial"/>
        <family val="2"/>
      </rPr>
      <t>Building Regulations</t>
    </r>
    <r>
      <rPr>
        <sz val="9"/>
        <color rgb="FF1B1A19"/>
        <rFont val="Arial"/>
        <family val="2"/>
      </rPr>
      <t xml:space="preserve"> and must be completed in accordance with </t>
    </r>
    <r>
      <rPr>
        <sz val="9"/>
        <color rgb="FF005F86"/>
        <rFont val="Arial"/>
        <family val="2"/>
      </rPr>
      <t>BS 7671</t>
    </r>
  </si>
  <si>
    <t>Coolicon</t>
  </si>
  <si>
    <t>A style of lamp shade patented by the Benjamin Electric Company of Tottenham, North London in 1933. The openings in the neck of the shade allow heat to escape from around the lamp holder and wiring.</t>
  </si>
  <si>
    <t>E14</t>
  </si>
  <si>
    <t>A specification/size of screw mount for light bulbs and lamp holders. The diameter of an E14 cap is 14mm. The size is also known as ‘small Edison screw’ or SES. It is the smallest of the two screw mount sizes common in the UK and widely used for smaller light bulbs/light fittings.</t>
  </si>
  <si>
    <t>E27</t>
  </si>
  <si>
    <t>A specification/size of screw mount for light bulbs and lamp holders. The diameter of an E27 cap is 27mm. The size is also known as ‘standard Edison screw’ or ES. It is the most common screw mount size in the UK and widely used for light bulbs, lamp holders and light fittings.</t>
  </si>
  <si>
    <t>Eco-Filament light bulb</t>
  </si>
  <si>
    <r>
      <t xml:space="preserve">A form of </t>
    </r>
    <r>
      <rPr>
        <sz val="9"/>
        <color rgb="FF005F86"/>
        <rFont val="Arial"/>
        <family val="2"/>
      </rPr>
      <t>CFL light bulb</t>
    </r>
    <r>
      <rPr>
        <sz val="9"/>
        <color rgb="FF1B1A19"/>
        <rFont val="Arial"/>
        <family val="2"/>
      </rPr>
      <t xml:space="preserve"> which uses high-performance narrow-diameter fluorescent tubes. The technology was developed for back-lighting aerospace and medical screens and is extremely reliable and robust. Eco-Filament lights bulbs are available in </t>
    </r>
    <r>
      <rPr>
        <sz val="9"/>
        <color rgb="FF005F86"/>
        <rFont val="Arial"/>
        <family val="2"/>
      </rPr>
      <t>large globe shapes</t>
    </r>
    <r>
      <rPr>
        <sz val="9"/>
        <color rgb="FF1B1A19"/>
        <rFont val="Arial"/>
        <family val="2"/>
      </rPr>
      <t xml:space="preserve"> or </t>
    </r>
    <r>
      <rPr>
        <sz val="9"/>
        <color rgb="FF005F86"/>
        <rFont val="Arial"/>
        <family val="2"/>
      </rPr>
      <t>classic pear shapes</t>
    </r>
    <r>
      <rPr>
        <sz val="9"/>
        <color rgb="FF1B1A19"/>
        <rFont val="Arial"/>
        <family val="2"/>
      </rPr>
      <t>.</t>
    </r>
  </si>
  <si>
    <t>festoon</t>
  </si>
  <si>
    <r>
      <t xml:space="preserve">In lighting terms, a length of cable on which are fixed </t>
    </r>
    <r>
      <rPr>
        <sz val="9"/>
        <color rgb="FF005F86"/>
        <rFont val="Arial"/>
        <family val="2"/>
      </rPr>
      <t>lamp holders</t>
    </r>
    <r>
      <rPr>
        <sz val="9"/>
        <color rgb="FF1B1A19"/>
        <rFont val="Arial"/>
        <family val="2"/>
      </rPr>
      <t xml:space="preserve"> and </t>
    </r>
    <r>
      <rPr>
        <sz val="9"/>
        <color rgb="FF005F86"/>
        <rFont val="Arial"/>
        <family val="2"/>
      </rPr>
      <t>light bulbs</t>
    </r>
    <r>
      <rPr>
        <sz val="9"/>
        <color rgb="FF1B1A19"/>
        <rFont val="Arial"/>
        <family val="2"/>
      </rPr>
      <t xml:space="preserve">. Commonly used for temporary outdoor light for festivals and other events. Factorylux festoon was withdrawn in 2015 because it no longer complied with the updated </t>
    </r>
    <r>
      <rPr>
        <sz val="9"/>
        <color rgb="FF005F86"/>
        <rFont val="Arial"/>
        <family val="2"/>
      </rPr>
      <t>BS EN 60598</t>
    </r>
    <r>
      <rPr>
        <sz val="9"/>
        <color rgb="FF1B1A19"/>
        <rFont val="Arial"/>
        <family val="2"/>
      </rPr>
      <t xml:space="preserve"> and we're committed to 100% product compliance.</t>
    </r>
  </si>
  <si>
    <t>incandescent light bulb</t>
  </si>
  <si>
    <t>A light bulb which has a wire filament - commonly tungsten - through which an electric current is passed. The current heats the filament causing the emission of light. The filament is protected by a glass bulb which is evacuated to form a vacuum or filled with an inert gas. Factorylux has a collection of incandescent light bulbs with a range of bulb shapes and filament styles. The bulbs have been SWISS-made since 1906</t>
  </si>
  <si>
    <t>IET</t>
  </si>
  <si>
    <r>
      <t xml:space="preserve">The </t>
    </r>
    <r>
      <rPr>
        <sz val="9"/>
        <color rgb="FF005F86"/>
        <rFont val="Arial"/>
        <family val="2"/>
      </rPr>
      <t>Institution of Engineering and Technology</t>
    </r>
    <r>
      <rPr>
        <sz val="9"/>
        <color rgb="FF1B1A19"/>
        <rFont val="Arial"/>
        <family val="2"/>
      </rPr>
      <t xml:space="preserve"> publishes the IET Wiring Regulations or </t>
    </r>
    <r>
      <rPr>
        <sz val="9"/>
        <color rgb="FF005F86"/>
        <rFont val="Arial"/>
        <family val="2"/>
      </rPr>
      <t>BS 7671</t>
    </r>
    <r>
      <rPr>
        <sz val="9"/>
        <color rgb="FF1B1A19"/>
        <rFont val="Arial"/>
        <family val="2"/>
      </rPr>
      <t xml:space="preserve"> which set the standard for electrical installations. All electricians and contractors should be able to work to current IET Regulations which are the 17th Edition, published in 2008 and most recently revised in 2015.</t>
    </r>
  </si>
  <si>
    <t>IP rated</t>
  </si>
  <si>
    <t>IP means ingress protected and light fittings may have an IP Code to indicate what level of protection is offered. The code is in the form IPXX where the first X is a digit which refers to protection against solid objects and the second X refers to the protection against water. IP22, for example, offers protection against fingers or similarly sized objects and dripping water. IP rating is governed by the international standard IEC 60529. The full IP codes are here together with more information about bathroom lighting.</t>
  </si>
  <si>
    <t>lamp holder</t>
  </si>
  <si>
    <r>
      <t xml:space="preserve">A fitting into which a </t>
    </r>
    <r>
      <rPr>
        <sz val="9"/>
        <color rgb="FF005F86"/>
        <rFont val="Arial"/>
        <family val="2"/>
      </rPr>
      <t>light bulb</t>
    </r>
    <r>
      <rPr>
        <sz val="9"/>
        <color rgb="FF1B1A19"/>
        <rFont val="Arial"/>
        <family val="2"/>
      </rPr>
      <t xml:space="preserve"> is inserted in order to connect it to the electricity supply. Also known as a light bulb holder or socket. The two main type are screw and bayonet and, both available in a range of sizes. The Factorylux range includes </t>
    </r>
    <r>
      <rPr>
        <sz val="9"/>
        <color rgb="FF005F86"/>
        <rFont val="Arial"/>
        <family val="2"/>
      </rPr>
      <t>lamp holders</t>
    </r>
    <r>
      <rPr>
        <sz val="9"/>
        <color rgb="FF1B1A19"/>
        <rFont val="Arial"/>
        <family val="2"/>
      </rPr>
      <t xml:space="preserve"> in a range of styles, material and finishes. The four main lamp holder fittings are </t>
    </r>
    <r>
      <rPr>
        <sz val="9"/>
        <color rgb="FF005F86"/>
        <rFont val="Arial"/>
        <family val="2"/>
      </rPr>
      <t>B22</t>
    </r>
    <r>
      <rPr>
        <sz val="9"/>
        <color rgb="FF1B1A19"/>
        <rFont val="Arial"/>
        <family val="2"/>
      </rPr>
      <t xml:space="preserve">, </t>
    </r>
    <r>
      <rPr>
        <sz val="9"/>
        <color rgb="FF005F86"/>
        <rFont val="Arial"/>
        <family val="2"/>
      </rPr>
      <t>B15</t>
    </r>
    <r>
      <rPr>
        <sz val="9"/>
        <color rgb="FF1B1A19"/>
        <rFont val="Arial"/>
        <family val="2"/>
      </rPr>
      <t xml:space="preserve">, </t>
    </r>
    <r>
      <rPr>
        <sz val="9"/>
        <color rgb="FF005F86"/>
        <rFont val="Arial"/>
        <family val="2"/>
      </rPr>
      <t>E27</t>
    </r>
    <r>
      <rPr>
        <sz val="9"/>
        <color rgb="FF1B1A19"/>
        <rFont val="Arial"/>
        <family val="2"/>
      </rPr>
      <t xml:space="preserve"> and </t>
    </r>
    <r>
      <rPr>
        <sz val="9"/>
        <color rgb="FF005F86"/>
        <rFont val="Arial"/>
        <family val="2"/>
      </rPr>
      <t>E14</t>
    </r>
    <r>
      <rPr>
        <sz val="9"/>
        <color rgb="FF1B1A19"/>
        <rFont val="Arial"/>
        <family val="2"/>
      </rPr>
      <t>.</t>
    </r>
  </si>
  <si>
    <t>lamp shade</t>
  </si>
  <si>
    <r>
      <t xml:space="preserve">A fitting which is used in conjunction with a </t>
    </r>
    <r>
      <rPr>
        <sz val="9"/>
        <color rgb="FF005F86"/>
        <rFont val="Arial"/>
        <family val="2"/>
      </rPr>
      <t>light source</t>
    </r>
    <r>
      <rPr>
        <sz val="9"/>
        <color rgb="FF1B1A19"/>
        <rFont val="Arial"/>
        <family val="2"/>
      </rPr>
      <t xml:space="preserve"> to direct or diffuse light. Sometimes written as a single word 'lampshade', and 'light shade' as an alternative. Lamp shades come in a huge range of styles and materials from simple paper shades to extremely complex designs.</t>
    </r>
  </si>
  <si>
    <r>
      <t xml:space="preserve">Light-emitting diode - a semiconductor or solid-state light source which produces light through electroluminescence - or the release of photons of light by electrons. The development of white LEDs and their increasing efficiency in terms of lifespan and lumens per watt mean that LEDs are going to become the dominant </t>
    </r>
    <r>
      <rPr>
        <sz val="9"/>
        <color rgb="FF005F86"/>
        <rFont val="Arial"/>
        <family val="2"/>
      </rPr>
      <t>light source</t>
    </r>
    <r>
      <rPr>
        <sz val="9"/>
        <color rgb="FF1B1A19"/>
        <rFont val="Arial"/>
        <family val="2"/>
      </rPr>
      <t xml:space="preserve"> in the future.</t>
    </r>
  </si>
  <si>
    <t>LED light bulb</t>
  </si>
  <si>
    <r>
      <t xml:space="preserve">A light bulb in the form/shape of a traditional </t>
    </r>
    <r>
      <rPr>
        <sz val="9"/>
        <color rgb="FF005F86"/>
        <rFont val="Arial"/>
        <family val="2"/>
      </rPr>
      <t>incandescent light bulb</t>
    </r>
    <r>
      <rPr>
        <sz val="9"/>
        <color rgb="FF1B1A19"/>
        <rFont val="Arial"/>
        <family val="2"/>
      </rPr>
      <t xml:space="preserve"> but where the light is created by LEDs. The Factorylux Eco-LEDs (</t>
    </r>
    <r>
      <rPr>
        <sz val="9"/>
        <color rgb="FF005F86"/>
        <rFont val="Arial"/>
        <family val="2"/>
      </rPr>
      <t>dimmable</t>
    </r>
    <r>
      <rPr>
        <sz val="9"/>
        <color rgb="FF1B1A19"/>
        <rFont val="Arial"/>
        <family val="2"/>
      </rPr>
      <t xml:space="preserve"> or </t>
    </r>
    <r>
      <rPr>
        <sz val="9"/>
        <color rgb="FF005F86"/>
        <rFont val="Arial"/>
        <family val="2"/>
      </rPr>
      <t>double-click dimmable</t>
    </r>
    <r>
      <rPr>
        <sz val="9"/>
        <color rgb="FF1B1A19"/>
        <rFont val="Arial"/>
        <family val="2"/>
      </rPr>
      <t>) use high-performance LED technology.</t>
    </r>
  </si>
  <si>
    <t>LED-Filament light bulb</t>
  </si>
  <si>
    <r>
      <t xml:space="preserve">Also known as Filament-LED bulbs are light bulbs where the LEDs are positioned and shaped to mimic the filaments of </t>
    </r>
    <r>
      <rPr>
        <sz val="9"/>
        <color rgb="FF005F86"/>
        <rFont val="Arial"/>
        <family val="2"/>
      </rPr>
      <t>incandescent light bulbs</t>
    </r>
    <r>
      <rPr>
        <sz val="9"/>
        <color rgb="FF1B1A19"/>
        <rFont val="Arial"/>
        <family val="2"/>
      </rPr>
      <t xml:space="preserve">. See the range of high-performance </t>
    </r>
    <r>
      <rPr>
        <sz val="9"/>
        <color rgb="FF005F86"/>
        <rFont val="Arial"/>
        <family val="2"/>
      </rPr>
      <t>LED filament bulbs here</t>
    </r>
    <r>
      <rPr>
        <sz val="9"/>
        <color rgb="FF1B1A19"/>
        <rFont val="Arial"/>
        <family val="2"/>
      </rPr>
      <t>.</t>
    </r>
  </si>
  <si>
    <t>light source</t>
  </si>
  <si>
    <r>
      <t>Any source of light, including natural ones such as the sun and historic ones such as candles. Electric light sources commonly adopt a form - such as a light bulb - and a technology for creating the light such as incandescence (</t>
    </r>
    <r>
      <rPr>
        <sz val="9"/>
        <color rgb="FF005F86"/>
        <rFont val="Arial"/>
        <family val="2"/>
      </rPr>
      <t>incandescent light bulb</t>
    </r>
    <r>
      <rPr>
        <sz val="9"/>
        <color rgb="FF1B1A19"/>
        <rFont val="Arial"/>
        <family val="2"/>
      </rPr>
      <t>), fluorescence (</t>
    </r>
    <r>
      <rPr>
        <sz val="9"/>
        <color rgb="FF005F86"/>
        <rFont val="Arial"/>
        <family val="2"/>
      </rPr>
      <t>CFL light bulb</t>
    </r>
    <r>
      <rPr>
        <sz val="9"/>
        <color rgb="FF1B1A19"/>
        <rFont val="Arial"/>
        <family val="2"/>
      </rPr>
      <t>) or electroluminescence (</t>
    </r>
    <r>
      <rPr>
        <sz val="9"/>
        <color rgb="FF005F86"/>
        <rFont val="Arial"/>
        <family val="2"/>
      </rPr>
      <t>LED light bulb</t>
    </r>
    <r>
      <rPr>
        <sz val="9"/>
        <color rgb="FF1B1A19"/>
        <rFont val="Arial"/>
        <family val="2"/>
      </rPr>
      <t>).</t>
    </r>
  </si>
  <si>
    <t>luminaire</t>
  </si>
  <si>
    <t>The technical umbrella term for a complete light fitting. The term encompasses wall, ceiling, pendant, floor, desk and table lights. The British and European standard BS EN 60598 sets out general requirements and tests which different types of luminaires should meet. All Factorylux luminaires are tested and certified to BS EN 60598. The technical definition of luminaire in BS EN 60598 is 'apparatus which distributes, filters or transforms the light transmitted from one or more lamps and which includes all the parts necessary for supporting, fixing and protecting the lamps, but not the lamps themselves, and where necessary, circuit auxiliaries together with the means for connecting them to the supply.'</t>
  </si>
  <si>
    <t>multi outlet or multiple outlet</t>
  </si>
  <si>
    <r>
      <t xml:space="preserve">A </t>
    </r>
    <r>
      <rPr>
        <sz val="9"/>
        <color rgb="FF005F86"/>
        <rFont val="Arial"/>
        <family val="2"/>
      </rPr>
      <t>ceiling rose</t>
    </r>
    <r>
      <rPr>
        <sz val="9"/>
        <color rgb="FF1B1A19"/>
        <rFont val="Arial"/>
        <family val="2"/>
      </rPr>
      <t xml:space="preserve"> which has more than one cable outlet. The Factorylux range includes multiple outlet ceiling roses in a range of </t>
    </r>
    <r>
      <rPr>
        <sz val="9"/>
        <color rgb="FF005F86"/>
        <rFont val="Arial"/>
        <family val="2"/>
      </rPr>
      <t>metallic finishes</t>
    </r>
    <r>
      <rPr>
        <sz val="9"/>
        <color rgb="FF1B1A19"/>
        <rFont val="Arial"/>
        <family val="2"/>
      </rPr>
      <t xml:space="preserve"> and </t>
    </r>
    <r>
      <rPr>
        <sz val="9"/>
        <color rgb="FF005F86"/>
        <rFont val="Arial"/>
        <family val="2"/>
      </rPr>
      <t>powder coated colours</t>
    </r>
    <r>
      <rPr>
        <sz val="9"/>
        <color rgb="FF1B1A19"/>
        <rFont val="Arial"/>
        <family val="2"/>
      </rPr>
      <t>.</t>
    </r>
  </si>
  <si>
    <t>NICEIC</t>
  </si>
  <si>
    <r>
      <t xml:space="preserve">The </t>
    </r>
    <r>
      <rPr>
        <sz val="9"/>
        <color rgb="FF005F86"/>
        <rFont val="Arial"/>
        <family val="2"/>
      </rPr>
      <t>National Inspection Council for Electrical Installation Contracting</t>
    </r>
    <r>
      <rPr>
        <sz val="9"/>
        <color rgb="FF1B1A19"/>
        <rFont val="Arial"/>
        <family val="2"/>
      </rPr>
      <t xml:space="preserve"> is a UK voluntary regulatory body for the electrical contracting industry. It was established in 1956. NICEIC approved electricians and contractors are assessed on a regular basis to ensure they are competent and working in accordance with </t>
    </r>
    <r>
      <rPr>
        <sz val="9"/>
        <color rgb="FF005F86"/>
        <rFont val="Arial"/>
        <family val="2"/>
      </rPr>
      <t>BS 7671</t>
    </r>
    <r>
      <rPr>
        <sz val="9"/>
        <color rgb="FF1B1A19"/>
        <rFont val="Arial"/>
        <family val="2"/>
      </rPr>
      <t xml:space="preserve"> or IET Wiring Regulations. NICEIC approved contractors can self-certify work under </t>
    </r>
    <r>
      <rPr>
        <sz val="9"/>
        <color rgb="FF005F86"/>
        <rFont val="Arial"/>
        <family val="2"/>
      </rPr>
      <t>Building Regulations</t>
    </r>
    <r>
      <rPr>
        <sz val="9"/>
        <color rgb="FF1B1A19"/>
        <rFont val="Arial"/>
        <family val="2"/>
      </rPr>
      <t>. All NICEIC contractors also carry public liability insurance in case anything does go wrong.</t>
    </r>
  </si>
  <si>
    <t>nickel</t>
  </si>
  <si>
    <r>
      <t xml:space="preserve">A silvery-white lustrous metal commonly used for plating brass components to give them an attractive and durable silver coloured finish. The Factorylux range includes many nickel plated products including </t>
    </r>
    <r>
      <rPr>
        <sz val="9"/>
        <color rgb="FF005F86"/>
        <rFont val="Arial"/>
        <family val="2"/>
      </rPr>
      <t>lamp holders</t>
    </r>
    <r>
      <rPr>
        <sz val="9"/>
        <color rgb="FF1B1A19"/>
        <rFont val="Arial"/>
        <family val="2"/>
      </rPr>
      <t xml:space="preserve">, </t>
    </r>
    <r>
      <rPr>
        <sz val="9"/>
        <color rgb="FF005F86"/>
        <rFont val="Arial"/>
        <family val="2"/>
      </rPr>
      <t>ceiling roses</t>
    </r>
    <r>
      <rPr>
        <sz val="9"/>
        <color rgb="FF1B1A19"/>
        <rFont val="Arial"/>
        <family val="2"/>
      </rPr>
      <t xml:space="preserve"> and and </t>
    </r>
    <r>
      <rPr>
        <sz val="9"/>
        <color rgb="FF005F86"/>
        <rFont val="Arial"/>
        <family val="2"/>
      </rPr>
      <t>Maria wall lights</t>
    </r>
    <r>
      <rPr>
        <sz val="9"/>
        <color rgb="FF1B1A19"/>
        <rFont val="Arial"/>
        <family val="2"/>
      </rPr>
      <t>.</t>
    </r>
  </si>
  <si>
    <t>pendant light</t>
  </si>
  <si>
    <r>
      <t xml:space="preserve">An extremely common form of </t>
    </r>
    <r>
      <rPr>
        <sz val="9"/>
        <color rgb="FF005F86"/>
        <rFont val="Arial"/>
        <family val="2"/>
      </rPr>
      <t>luminaire</t>
    </r>
    <r>
      <rPr>
        <sz val="9"/>
        <color rgb="FF1B1A19"/>
        <rFont val="Arial"/>
        <family val="2"/>
      </rPr>
      <t xml:space="preserve"> used for general or ambient light in a range of domestic, commercial and industrial settings. Pendant lights usually comprise a </t>
    </r>
    <r>
      <rPr>
        <sz val="9"/>
        <color rgb="FF005F86"/>
        <rFont val="Arial"/>
        <family val="2"/>
      </rPr>
      <t>ceiling rose</t>
    </r>
    <r>
      <rPr>
        <sz val="9"/>
        <color rgb="FF1B1A19"/>
        <rFont val="Arial"/>
        <family val="2"/>
      </rPr>
      <t xml:space="preserve">, a length of </t>
    </r>
    <r>
      <rPr>
        <sz val="9"/>
        <color rgb="FF005F86"/>
        <rFont val="Arial"/>
        <family val="2"/>
      </rPr>
      <t>cable</t>
    </r>
    <r>
      <rPr>
        <sz val="9"/>
        <color rgb="FF1B1A19"/>
        <rFont val="Arial"/>
        <family val="2"/>
      </rPr>
      <t xml:space="preserve">, a </t>
    </r>
    <r>
      <rPr>
        <sz val="9"/>
        <color rgb="FF005F86"/>
        <rFont val="Arial"/>
        <family val="2"/>
      </rPr>
      <t>lamp holder</t>
    </r>
    <r>
      <rPr>
        <sz val="9"/>
        <color rgb="FF1B1A19"/>
        <rFont val="Arial"/>
        <family val="2"/>
      </rPr>
      <t xml:space="preserve"> and a </t>
    </r>
    <r>
      <rPr>
        <sz val="9"/>
        <color rgb="FF005F86"/>
        <rFont val="Arial"/>
        <family val="2"/>
      </rPr>
      <t>lamp shade</t>
    </r>
    <r>
      <rPr>
        <sz val="9"/>
        <color rgb="FF1B1A19"/>
        <rFont val="Arial"/>
        <family val="2"/>
      </rPr>
      <t xml:space="preserve">. Pendant lights can be designed using the </t>
    </r>
    <r>
      <rPr>
        <sz val="9"/>
        <color rgb="FF005F86"/>
        <rFont val="Arial"/>
        <family val="2"/>
      </rPr>
      <t>Custom Lighting - pendant light configurator</t>
    </r>
    <r>
      <rPr>
        <sz val="9"/>
        <color rgb="FF1B1A19"/>
        <rFont val="Arial"/>
        <family val="2"/>
      </rPr>
      <t xml:space="preserve">. When you have completed your design, it is built and tested to </t>
    </r>
    <r>
      <rPr>
        <sz val="9"/>
        <color rgb="FF005F86"/>
        <rFont val="Arial"/>
        <family val="2"/>
      </rPr>
      <t>BS EN 60598</t>
    </r>
  </si>
  <si>
    <t>RAL</t>
  </si>
  <si>
    <t>The RAL system is a European colour matching scheme. It is designed to enable the accurate specification of colours for paint and other coatings and widely used in architecture, construction and industry. Specifiers and manufacturers have identical RAL reference samples or panels and can specify the colour of coating by reference to the RAL number rather than the actual exchange of samples. The scheme takes its name from the German Reichs-Ausschuß für Lieferbedingungen und Gütesicherung (State Commission for Delivery Terms and Quality Assurance). Factorylux colour finishes - vitreous enamel and powder coating - are specified using the RAL system. More information about Factorylux RAL colours is here.</t>
  </si>
  <si>
    <t>reflector</t>
  </si>
  <si>
    <t>Another name for a lamp shade where the main purpose of the shade is to reflect light in a direction. All the Factorylux enamel lamp shades are 'reflectors' in that they reflect light in a certain direction - downwards when used as pendant shades. The reflector is a common form of functional shade because it maximises the amount of light cast in one particular direction rather illuminating other areas directly.</t>
  </si>
  <si>
    <t>RCD</t>
  </si>
  <si>
    <r>
      <t xml:space="preserve">A residual current device or RCD is designed to prevent death or serious injury from electrocution. It offers greater protection than </t>
    </r>
    <r>
      <rPr>
        <sz val="9"/>
        <color rgb="FF005F86"/>
        <rFont val="Arial"/>
        <family val="2"/>
      </rPr>
      <t>fuses</t>
    </r>
    <r>
      <rPr>
        <sz val="9"/>
        <color rgb="FF1B1A19"/>
        <rFont val="Arial"/>
        <family val="2"/>
      </rPr>
      <t xml:space="preserve"> and ordinary </t>
    </r>
    <r>
      <rPr>
        <sz val="9"/>
        <color rgb="FF005F86"/>
        <rFont val="Arial"/>
        <family val="2"/>
      </rPr>
      <t>circuit breakers</t>
    </r>
    <r>
      <rPr>
        <sz val="9"/>
        <color rgb="FF1B1A19"/>
        <rFont val="Arial"/>
        <family val="2"/>
      </rPr>
      <t xml:space="preserve"> because if it detects electricity flowing through the wrong path - such as through a person or earth conductor - it switches off the supply instantaneously. RCDs can be installed in a consumer unit, as an integral part of a socket or switch, or as plug in devices to protect appliances. </t>
    </r>
    <r>
      <rPr>
        <sz val="9"/>
        <color rgb="FF005F86"/>
        <rFont val="Arial"/>
        <family val="2"/>
      </rPr>
      <t>BS 7671</t>
    </r>
    <r>
      <rPr>
        <sz val="9"/>
        <color rgb="FF1B1A19"/>
        <rFont val="Arial"/>
        <family val="2"/>
      </rPr>
      <t xml:space="preserve"> also called the IET Wiring Regulations has required all new or re-wired circuits in homes to include RCD protection.</t>
    </r>
  </si>
  <si>
    <t>sconce</t>
  </si>
  <si>
    <t>Originally, a sconce was a bracket fixed to a wall with a level plate on which a candle could be placed. Since the advent of electric lighting, sconce is commonly used to refer to a simple wall light in a similar form as the original sconces.</t>
  </si>
  <si>
    <t>single insulated</t>
  </si>
  <si>
    <t>See Class I</t>
  </si>
  <si>
    <t>steampunk</t>
  </si>
  <si>
    <t>Originally a genre of literature which incorporated or referenced technological and design elements of 19th-century industrial steam-powered machinery. The term is now used more broadly to describe objects which incorporate or allude to the the design of Victorian machinery.</t>
  </si>
  <si>
    <t>terminal</t>
  </si>
  <si>
    <t>A point at which an electrical or light fitting is connected to the electrical supply. Terminals come in a huge variety of designs. Perhaps the most common is the familiar brass terminal with a hole for the wire which is then secured by means of a screw.</t>
  </si>
  <si>
    <t>WAGO connector</t>
  </si>
  <si>
    <t>WAGO Kontakttechnik GmbH &amp; Co is a German company which manufacturers wiring devices - things for joining wires together. In contrast to traditional screw operated terminal bock</t>
  </si>
  <si>
    <t>wall light</t>
  </si>
  <si>
    <r>
      <t xml:space="preserve">A light fitting or </t>
    </r>
    <r>
      <rPr>
        <sz val="9"/>
        <color rgb="FF005F86"/>
        <rFont val="Arial"/>
        <family val="2"/>
      </rPr>
      <t>luminaire</t>
    </r>
    <r>
      <rPr>
        <sz val="9"/>
        <color rgb="FF1B1A19"/>
        <rFont val="Arial"/>
        <family val="2"/>
      </rPr>
      <t xml:space="preserve"> designed to be fixed to the wall. The Factorylux range includes </t>
    </r>
    <r>
      <rPr>
        <sz val="9"/>
        <color rgb="FF005F86"/>
        <rFont val="Arial"/>
        <family val="2"/>
      </rPr>
      <t>wall lights</t>
    </r>
    <r>
      <rPr>
        <sz val="9"/>
        <color rgb="FF1B1A19"/>
        <rFont val="Arial"/>
        <family val="2"/>
      </rPr>
      <t xml:space="preserve"> in a range of styles, designs, colours and finishes.</t>
    </r>
  </si>
  <si>
    <t>VAT =</t>
  </si>
  <si>
    <t>Initial testing of the electrical system</t>
  </si>
  <si>
    <t>£</t>
  </si>
  <si>
    <t>Contingency allowance</t>
  </si>
  <si>
    <t>Enter new data in yellow coloured cells only</t>
  </si>
  <si>
    <t>Load Factor %</t>
  </si>
  <si>
    <t>Hours/term</t>
  </si>
  <si>
    <t xml:space="preserve">weeks of actual use </t>
  </si>
  <si>
    <t>weeks of actual use</t>
  </si>
  <si>
    <t>Instructions</t>
  </si>
  <si>
    <t>On the Usage Page</t>
  </si>
  <si>
    <t>On the Energy Saving page</t>
  </si>
  <si>
    <t>Table 1</t>
  </si>
  <si>
    <t>Table 2</t>
  </si>
  <si>
    <t>Table 4</t>
  </si>
  <si>
    <t>Table 5</t>
  </si>
  <si>
    <t>Table 6</t>
  </si>
  <si>
    <t>Table 7</t>
  </si>
  <si>
    <t>Table 8</t>
  </si>
  <si>
    <t>Table 9</t>
  </si>
  <si>
    <t>Table 10 - comparing power and cost of old and new lighting and annual savings expected</t>
  </si>
  <si>
    <t>Table 11</t>
  </si>
  <si>
    <t>TABLE 12</t>
  </si>
  <si>
    <t>TABLE 13</t>
  </si>
  <si>
    <t>TABLE 15</t>
  </si>
  <si>
    <t>TABLE 16</t>
  </si>
  <si>
    <t>In table 12, the rooms are automitically put in their respective rows</t>
  </si>
  <si>
    <t>Position</t>
  </si>
  <si>
    <t>Fill in table 12 with the existing light fitting details</t>
  </si>
  <si>
    <t>Fill in table 13 with the new light fitting details</t>
  </si>
  <si>
    <t>In Table 10 the energy used per year for existing and new lights are compared and annual savings in energy and money calculated</t>
  </si>
  <si>
    <t>cost of New Fittings</t>
  </si>
  <si>
    <t>Savings over 5 years</t>
  </si>
  <si>
    <t>Multiplying factor for average increase in savings over 5 years based on year 1 saving</t>
  </si>
  <si>
    <t>per cent ballast power loss for flourescent lamps</t>
  </si>
  <si>
    <t>Saving over 5 years £</t>
  </si>
  <si>
    <t>Assessment of labour costs</t>
  </si>
  <si>
    <t>Number of easy fittings</t>
  </si>
  <si>
    <t>Number of high level fittings</t>
  </si>
  <si>
    <t>Number</t>
  </si>
  <si>
    <t xml:space="preserve">Allow a labour rate per day of: </t>
  </si>
  <si>
    <t>Total labour cost</t>
  </si>
  <si>
    <t>Number of PIR sensors</t>
  </si>
  <si>
    <t>On Repayment Calculation page</t>
  </si>
  <si>
    <t>Fill in all the cells with yellow background:</t>
  </si>
  <si>
    <t>On the Installation Estimate</t>
  </si>
  <si>
    <t>TABLE 3</t>
  </si>
  <si>
    <t xml:space="preserve">check that all the rooms, fittings and quanities are correct </t>
  </si>
  <si>
    <t>Fill in the unit cost for all the fittings</t>
  </si>
  <si>
    <t>Include a cost for scaffolding if hall ceiling is high</t>
  </si>
  <si>
    <t>Look at the calculation for labour, adjust and enter</t>
  </si>
  <si>
    <t>weeks of lighting on 24x7 in hours</t>
  </si>
  <si>
    <t>Table 14</t>
  </si>
  <si>
    <t>TABLE 17</t>
  </si>
  <si>
    <t>Table 19</t>
  </si>
  <si>
    <t>Table 18</t>
  </si>
  <si>
    <t>Design life of fittings</t>
  </si>
  <si>
    <t>Hours left after warrenty</t>
  </si>
  <si>
    <t>years</t>
  </si>
  <si>
    <t>Table 7A</t>
  </si>
  <si>
    <t>AA</t>
  </si>
  <si>
    <t>BB</t>
  </si>
  <si>
    <t>CC</t>
  </si>
  <si>
    <t>DD</t>
  </si>
  <si>
    <t>EE</t>
  </si>
  <si>
    <t>FF</t>
  </si>
  <si>
    <t>GG</t>
  </si>
  <si>
    <t>EN-BA1839</t>
  </si>
  <si>
    <t>Replacement LED</t>
  </si>
  <si>
    <t>N E W  L I G H T I N G  E N E R G Y  U S E - LED</t>
  </si>
  <si>
    <t>CONTENTS</t>
  </si>
  <si>
    <t>Calculation of energy used and energy saving</t>
  </si>
  <si>
    <t>Calculation for the installation cost</t>
  </si>
  <si>
    <t>Technical information</t>
  </si>
  <si>
    <t>Lumens/watt</t>
  </si>
  <si>
    <t>Record of the hours of lighting for each room</t>
  </si>
  <si>
    <t>Fill in all the room names in the building in Table 3</t>
  </si>
  <si>
    <t>Fill in the hours of use for summer/winter, school term/holiday (Table 1)</t>
  </si>
  <si>
    <t>Fill in the hours for each day of the week in the tables 3,4,5 &amp; 6</t>
  </si>
  <si>
    <t xml:space="preserve">In table 10 the rooms are automatically put in the table with 5 rows for room 1, 3 rows for room 2 &amp; then with 2 rows for rooms 3 - 16 </t>
  </si>
  <si>
    <t>Date of initial survey</t>
  </si>
  <si>
    <t>Date of professional survey</t>
  </si>
  <si>
    <t>Calculation of the time required to pay back capital</t>
  </si>
  <si>
    <t>First sheet</t>
  </si>
  <si>
    <t>Second sheet</t>
  </si>
  <si>
    <t>Third sheet</t>
  </si>
  <si>
    <t>Fourth sheet</t>
  </si>
  <si>
    <t>Fifth sheet</t>
  </si>
  <si>
    <t>Sixth sheet</t>
  </si>
  <si>
    <t>Scaffold</t>
  </si>
  <si>
    <t>Labour</t>
  </si>
  <si>
    <t>VAT</t>
  </si>
  <si>
    <t>Installation cost incl. VAT &amp; contingency =</t>
  </si>
  <si>
    <t>Capital cost of installation including VAT &amp; contingency</t>
  </si>
  <si>
    <t>HH</t>
  </si>
  <si>
    <t>II</t>
  </si>
  <si>
    <t>JJ</t>
  </si>
  <si>
    <t>KK</t>
  </si>
  <si>
    <t>LL</t>
  </si>
  <si>
    <t>MM</t>
  </si>
  <si>
    <t>NN</t>
  </si>
  <si>
    <t>L70</t>
  </si>
  <si>
    <t xml:space="preserve">REPAYMENT </t>
  </si>
  <si>
    <t>OLD LIGHTING/YEAR</t>
  </si>
  <si>
    <t>NEW LIGHTING/YEAR</t>
  </si>
  <si>
    <t>SAVING/YR</t>
  </si>
  <si>
    <t>after year</t>
  </si>
  <si>
    <t>Year 6</t>
  </si>
  <si>
    <t>Average year 6</t>
  </si>
  <si>
    <t>average year 2</t>
  </si>
  <si>
    <t>Year 7</t>
  </si>
  <si>
    <t>Average year 7</t>
  </si>
  <si>
    <t>Average year 3</t>
  </si>
  <si>
    <t>Year 8</t>
  </si>
  <si>
    <t>Average year 8</t>
  </si>
  <si>
    <t>Average year 4</t>
  </si>
  <si>
    <t>Year 9</t>
  </si>
  <si>
    <t>Average year 9</t>
  </si>
  <si>
    <t>Average year 5</t>
  </si>
  <si>
    <t>Year 10</t>
  </si>
  <si>
    <t>Barlows</t>
  </si>
  <si>
    <t>Materials &amp; Labour</t>
  </si>
  <si>
    <t>contingency 5%</t>
  </si>
  <si>
    <t>contract price WITHOUT INTEREST</t>
  </si>
  <si>
    <t>Interest paid</t>
  </si>
  <si>
    <t>Installation cost Analysis</t>
  </si>
  <si>
    <t>Materials</t>
  </si>
  <si>
    <t>Contingency</t>
  </si>
  <si>
    <t>Ben Com</t>
  </si>
  <si>
    <t>TOTAL</t>
  </si>
  <si>
    <t>TABLE 20</t>
  </si>
  <si>
    <t>Table 20 CONTINUED</t>
  </si>
  <si>
    <t>cost/each</t>
  </si>
  <si>
    <t>Total cost</t>
  </si>
  <si>
    <t>pounds</t>
  </si>
  <si>
    <t>£ saved for every £1 invested in year one</t>
  </si>
  <si>
    <t>Front sheet</t>
  </si>
  <si>
    <t>PIR sensors</t>
  </si>
  <si>
    <t>Electricians labour only</t>
  </si>
  <si>
    <t>VAT@ 20%</t>
  </si>
  <si>
    <t>Lm</t>
  </si>
  <si>
    <t>IP</t>
  </si>
  <si>
    <t>UGR</t>
  </si>
  <si>
    <t>SDCM</t>
  </si>
  <si>
    <t>Tpa</t>
  </si>
  <si>
    <t>TPb</t>
  </si>
  <si>
    <t>lumens</t>
  </si>
  <si>
    <t>LUX</t>
  </si>
  <si>
    <t>Lux is a unit used to measure the intensity of light hitting a surface, typically a wall or floor in a lighting design. One lux is equivalent to one lumen per square meter. They differ from lumens, which measure the brightness of the light source. 1 LUX = 1 Lumen / m 2</t>
  </si>
  <si>
    <t>LUMENS</t>
  </si>
  <si>
    <t>The lumen (symbol: lm) is the SI derived unit of luminous flux, a measure of the total quantity of visible light emitted by a source per unit of time. Luminous flux differs from power (radiant flux) in that radiant flux includes all electromagnetic waves emitted, while luminous flux is weighted according to a model (a "luminosity function") of the human eye's sensitivity to various wavelengths. Lumens are related to lux in that one lux is one lumen per square metre.</t>
  </si>
  <si>
    <t>TERM</t>
  </si>
  <si>
    <t>DEFINITION</t>
  </si>
  <si>
    <t>CRI</t>
  </si>
  <si>
    <t>MPN</t>
  </si>
  <si>
    <t>RoHS</t>
  </si>
  <si>
    <t>BS 2782</t>
  </si>
  <si>
    <t>Driver for LED lamps</t>
  </si>
  <si>
    <t>CCT</t>
  </si>
  <si>
    <t>UGR (Unified Glare Rating) is a method of calculating glare from luminaires, light through windows and bright light sources. The UGR rating helps to determine how likely a luminaire is to cause discomfort to those around it. For example, the discomfort that a LED Panel will cause the workforce within an office.</t>
  </si>
  <si>
    <t>Unified Glare rating</t>
  </si>
  <si>
    <t xml:space="preserve">Standard Deviation Colour Matching has the same meaning as a “MacAdam ellipse”.it determines the light color of LED lights in similar color temperature. </t>
  </si>
  <si>
    <t xml:space="preserve">Standard Deviation Colour Matching  </t>
  </si>
  <si>
    <t>Lumen Maintenance</t>
  </si>
  <si>
    <t>Thermo Plastic rating</t>
  </si>
  <si>
    <t>TP(a) rated thermoplastic diffusers do not have any restrictions (except protected stairways and exits enclosed with fire-resisting construction) and can therefore be used in all areas with no limitation. JCC has developed a new TP(a) thermoplastic material that is only 0.8mm thick, which is fully certificated to comply with the requirements laid out in the Building Regulations. This combined with our low glare diffuser provides a product that complies with the Building Regulations and is UGR19 as standard, assisting with the requirements of BS EN 12464-1 Lighting in the workplace.</t>
  </si>
  <si>
    <r>
      <t>TP(b) rated thermoplastic diffusers are restricted to a maximum of 5m</t>
    </r>
    <r>
      <rPr>
        <sz val="5"/>
        <color rgb="FF000000"/>
        <rFont val="Arial"/>
        <family val="2"/>
      </rPr>
      <t>2</t>
    </r>
    <r>
      <rPr>
        <sz val="10"/>
        <color rgb="FF000000"/>
        <rFont val="Arial"/>
        <family val="2"/>
      </rPr>
      <t> for a group of recessed panels with a minimum 3m space between each group of panels. Percentage of panels to ceiling is maximum 50% for rooms and 15% for circulation spaces - defined as a space - including a protected stairway, mainly used as a means between a room and an exit from the building.</t>
    </r>
  </si>
  <si>
    <t>Colour Rendering Index</t>
  </si>
  <si>
    <r>
      <t> </t>
    </r>
    <r>
      <rPr>
        <sz val="11"/>
        <color rgb="FF111111"/>
        <rFont val="Arial"/>
        <family val="2"/>
      </rPr>
      <t>Manufacturer Part Numbers (MPN), and Global Trade Item Numbers (GTINs), such as Universal Product Codes (UPCs) and International Standard Book Numbers (ISBNs), to help buyers quickly find the items they’re looking for in specific categories.</t>
    </r>
  </si>
  <si>
    <r>
      <t>color rendering index</t>
    </r>
    <r>
      <rPr>
        <sz val="11"/>
        <color rgb="FF111111"/>
        <rFont val="Arial"/>
        <family val="2"/>
      </rPr>
      <t> ( CRI) is a quantitative measure of the ability of a light source to reveal the colors of various objects faithfully in comparison with an ideal or natural light source. Light sources with a high CRI are desirable in color-critical applications such as neonatal care and art restoration. </t>
    </r>
  </si>
  <si>
    <r>
      <t>RoHS is an abbreviation for</t>
    </r>
    <r>
      <rPr>
        <b/>
        <sz val="11"/>
        <color rgb="FF767676"/>
        <rFont val="Arial"/>
        <family val="2"/>
      </rPr>
      <t> “Restriction of (the use of certain) Hazardous Substances in electrical and electronic Equipment”.</t>
    </r>
    <r>
      <rPr>
        <sz val="11"/>
        <color rgb="FF666666"/>
        <rFont val="Arial"/>
        <family val="2"/>
      </rPr>
      <t> Originally the abbreviation RoHS was used for the EC directive 2002/95/EC. Significant changes – for the benefit of greater clarity – have led to a revision of the EU provisions (EU RoHS) in the 2011/65/EU DIRECTIVE of 8 June 2011.</t>
    </r>
  </si>
  <si>
    <t>Restriction of Hazardous Substances</t>
  </si>
  <si>
    <t>Manufacturers Part Number</t>
  </si>
  <si>
    <r>
      <t>Color temperature defines the color appearance of a white LED. CCT is defined in</t>
    </r>
    <r>
      <rPr>
        <b/>
        <sz val="11"/>
        <color rgb="FF767676"/>
        <rFont val="Arial"/>
        <family val="2"/>
      </rPr>
      <t> degrees Kelvin</t>
    </r>
    <r>
      <rPr>
        <sz val="11"/>
        <color rgb="FF666666"/>
        <rFont val="Arial"/>
        <family val="2"/>
      </rPr>
      <t>; a warm light is around 2700K, moving to neutral white at around 4000K, and to cool white, at 5000K or more. Note that CCT does not tell you anything about the color rendering ability of the LED.</t>
    </r>
  </si>
  <si>
    <t>Correlated cClour Temperature</t>
  </si>
  <si>
    <t>Abb.</t>
  </si>
  <si>
    <t>Meaning</t>
  </si>
  <si>
    <t>notes</t>
  </si>
  <si>
    <t>The 'IP' Code is a standard referred to as International Protection Marking (also commonly interpreted as Ingress Protection Marking) - it rates the inherent degree of 'sealing protection' provided by the mechanical casing/electrical enclosure of a device against intrusion from foreign bodies (e.g. - fingers, tools, wires, insects, dust etc.) and forms of water exposure (e.g. - condensation, droplets, direct spray, full submersion etc.)</t>
  </si>
  <si>
    <t>Ingress protection</t>
  </si>
  <si>
    <r>
      <t>The </t>
    </r>
    <r>
      <rPr>
        <sz val="11"/>
        <color rgb="FF111111"/>
        <rFont val="Arial"/>
        <family val="2"/>
      </rPr>
      <t>lumens definition is: “a unit of luminous flux in the International System of Units, that is equal to the amount of light given out through a solid angle by a source of one candela intensity radiating equally in all directions.”</t>
    </r>
  </si>
  <si>
    <r>
      <t>Lumen</t>
    </r>
    <r>
      <rPr>
        <sz val="11"/>
        <color rgb="FF111111"/>
        <rFont val="Arial"/>
        <family val="2"/>
      </rPr>
      <t> Maintenance is a measurement used to evaluate the decrease in light output of a bulb that occurs over time. LED light bulb life is defined as when the light bulb produces 70% of the initial lumens (L70). This measurement lets you know how long you can depend on an LED to provide an acceptable level of intensity as the day you installed it.</t>
    </r>
  </si>
  <si>
    <t>0-10V dimming is a low voltage dimming system that works so the control signal is a DC voltage that varies between zero and ten volts. The lighting systems that are being controlled should scale the output so that at 10 volts the controlled light should be giving it’s full light output, and at 0 volts it should be at its dimmest level.</t>
  </si>
  <si>
    <t>Dimming 0-10V</t>
  </si>
  <si>
    <t>Constant current Drivers</t>
  </si>
  <si>
    <t>A constant current LED array will have LEDs connected in series and perhaps several of these strings connected in parallel.</t>
  </si>
  <si>
    <t>Constant Voltage Drivers</t>
  </si>
  <si>
    <t>Power Factor</t>
  </si>
  <si>
    <r>
      <t xml:space="preserve">The power factor rating is the ratio of real power (Watts) used by the load compared to apparent power (Voltage x Current drawn) into the circuit: </t>
    </r>
    <r>
      <rPr>
        <i/>
        <sz val="13"/>
        <color rgb="FF333333"/>
        <rFont val="Source Sans Pro"/>
        <family val="2"/>
      </rPr>
      <t>Power factor = Watts / (Volts x Amps)</t>
    </r>
    <r>
      <rPr>
        <sz val="13"/>
        <color rgb="FF333333"/>
        <rFont val="Source Sans Pro"/>
        <family val="2"/>
      </rPr>
      <t>. The power factor value is calculated by dividing real power and apparent value.</t>
    </r>
  </si>
  <si>
    <t xml:space="preserve">A constant voltage LED array will have LEDs connected in parallel. </t>
  </si>
  <si>
    <t>Ballast</t>
  </si>
  <si>
    <t>Ballast -magnetic</t>
  </si>
  <si>
    <t>Ballast - electronic</t>
  </si>
  <si>
    <t> A ballast was used to limit the amount of current in an electrical circuit. This device is known as a Ballast. If this was not used in the light bulbs and T8 light bulbs (tube Lights), there remained a risk of current rising to a destructive level. Ballast is still used in bulbs and tube lights to avoid current rise in the lights. Metal halide, mercury vapor, and HID are also the prime examples of lights using ballasts. </t>
  </si>
  <si>
    <t>An LED driver is an electrical device which regulates the power to an LED light. It has the capacity to regulate power to a single LED Light or strings of LEDs. An LED driver responds effectively to the changing power needs of the LED.  The driver provides constant and uniform levels of power to the LED as its electrical properties change with temperature. LED drivers may become dim by means of pulse width modulation circuits and may have more than one channel for individual control of different LEDs. The power level of the LEDs is maintained at a constant level and it is done by the LED driver. The LED driver acts in the same way as the ballast but it is more efficient. </t>
  </si>
  <si>
    <t>In an electronic ballast, an electric circuit is used to limit the load or amount of current.   The electronic ballast attempted to maintain a more stable and precise current flow compared to the magnetic ones.   These became popular in the 90s and through today where they are still installed.</t>
  </si>
  <si>
    <t>Magnetic ballasts are basically inductors that provide the proper starting and operating electrical condition to power certain lamps.  They work as a transformer, providing clean and specific power.   Invented in the 1960’s, they saw big usage in the 70-90s.   They are seen in Metal Halide, mercury vapory, florescent lamps, neon lamp, or High Intensity Discharge (HID) lamps.  Almost all major parking lot lights and street lights used this technology for about 30 years before LED started taking over around 2010.  </t>
  </si>
  <si>
    <t>Methods of the Testing Plastics</t>
  </si>
  <si>
    <t>BESA Box</t>
  </si>
  <si>
    <t>Is a junction box for cable conduit which also acts as a support for the luminaire</t>
  </si>
  <si>
    <t>Alt. Case</t>
  </si>
  <si>
    <t>IK rating</t>
  </si>
  <si>
    <t>For some applications, luminaries must be designed to withstand mechanical impact. Lighting for sports centres, outdoor areas and hazardous environments all require luminaires that will continue to work, even after a strong impact from a falling or thrown object.</t>
  </si>
  <si>
    <t>IK codes (EN 62262) denote how protected a luminaire is from mechanical impact. The higher ratings describe a higher tolerance for impact; luminaires are tested in accordance with Standard PD IEC/TR 62696. Luminaires in urban environments will need an IK08 rating or higher, to ensure that they are sufficiently vandal resistant.</t>
  </si>
  <si>
    <t>NOTES</t>
  </si>
  <si>
    <t>Base Case</t>
  </si>
  <si>
    <t>Drawing Number</t>
  </si>
  <si>
    <t>Created</t>
  </si>
  <si>
    <t>Latest</t>
  </si>
  <si>
    <t>Spreadsheet LED Viability</t>
  </si>
  <si>
    <t>S U M M A R Y  - lighting hours per year</t>
  </si>
  <si>
    <t>THIS TABLE USED TO CREATE APPENDIX 1 ON A NEW SHEET</t>
  </si>
  <si>
    <t>CCEL09/2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</si>
</sst>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0.0"/>
    <numFmt numFmtId="167" formatCode="_(* #,##0_);_(* \(#,##0\);_(* &quot;-&quot;??_);_(@_)"/>
    <numFmt numFmtId="168" formatCode="0.00_);[Red]\(0.00\)"/>
    <numFmt numFmtId="169" formatCode="0.000"/>
    <numFmt numFmtId="170" formatCode="0.00;[Red]0.00"/>
  </numFmts>
  <fonts count="33" x14ac:knownFonts="1">
    <font>
      <sz val="11"/>
      <color theme="1"/>
      <name val="Calibri"/>
      <family val="2"/>
      <scheme val="minor"/>
    </font>
    <font>
      <sz val="11"/>
      <color theme="1"/>
      <name val="Calibri"/>
      <family val="2"/>
      <scheme val="minor"/>
    </font>
    <font>
      <b/>
      <sz val="12"/>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sz val="9"/>
      <color theme="1"/>
      <name val="Calibri"/>
      <family val="2"/>
      <scheme val="minor"/>
    </font>
    <font>
      <b/>
      <sz val="12"/>
      <color rgb="FF1B1A19"/>
      <name val="Arial"/>
      <family val="2"/>
    </font>
    <font>
      <sz val="9"/>
      <color rgb="FF1B1A19"/>
      <name val="Arial"/>
      <family val="2"/>
    </font>
    <font>
      <sz val="9"/>
      <color rgb="FF005F86"/>
      <name val="Arial"/>
      <family val="2"/>
    </font>
    <font>
      <u/>
      <sz val="11"/>
      <color theme="10"/>
      <name val="Calibri"/>
      <family val="2"/>
      <scheme val="minor"/>
    </font>
    <font>
      <b/>
      <sz val="16"/>
      <color theme="1"/>
      <name val="Calibri"/>
      <family val="2"/>
      <scheme val="minor"/>
    </font>
    <font>
      <sz val="12"/>
      <color theme="1"/>
      <name val="Arial"/>
      <family val="2"/>
    </font>
    <font>
      <sz val="14"/>
      <color rgb="FFFF0000"/>
      <name val="Calibri"/>
      <family val="2"/>
      <scheme val="minor"/>
    </font>
    <font>
      <b/>
      <sz val="9"/>
      <color rgb="FF1B1A19"/>
      <name val="Arial"/>
      <family val="2"/>
    </font>
    <font>
      <sz val="12"/>
      <color rgb="FF444444"/>
      <name val="Arial"/>
      <family val="2"/>
    </font>
    <font>
      <sz val="10"/>
      <color rgb="FF000000"/>
      <name val="Arial"/>
      <family val="2"/>
    </font>
    <font>
      <sz val="11"/>
      <color rgb="FF444444"/>
      <name val="Arial"/>
      <family val="2"/>
    </font>
    <font>
      <sz val="11"/>
      <color rgb="FF111111"/>
      <name val="Arial"/>
      <family val="2"/>
    </font>
    <font>
      <sz val="5"/>
      <color rgb="FF000000"/>
      <name val="Arial"/>
      <family val="2"/>
    </font>
    <font>
      <sz val="11"/>
      <color rgb="FF666666"/>
      <name val="Arial"/>
      <family val="2"/>
    </font>
    <font>
      <b/>
      <sz val="11"/>
      <color rgb="FF767676"/>
      <name val="Arial"/>
      <family val="2"/>
    </font>
    <font>
      <sz val="13"/>
      <color rgb="FF333333"/>
      <name val="Source Sans Pro"/>
      <family val="2"/>
    </font>
    <font>
      <i/>
      <sz val="13"/>
      <color rgb="FF333333"/>
      <name val="Source Sans Pro"/>
      <family val="2"/>
    </font>
    <font>
      <sz val="11"/>
      <color rgb="FF192542"/>
      <name val="Segoe UI"/>
      <family val="2"/>
    </font>
    <font>
      <sz val="11"/>
      <name val="Calibri"/>
      <family val="2"/>
      <scheme val="minor"/>
    </font>
    <font>
      <sz val="9"/>
      <name val="Arial"/>
      <family val="2"/>
    </font>
  </fonts>
  <fills count="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FF66"/>
        <bgColor indexed="64"/>
      </patternFill>
    </fill>
    <fill>
      <patternFill patternType="solid">
        <fgColor rgb="FFF6F69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theme="5" tint="-0.499984740745262"/>
      </left>
      <right style="thin">
        <color indexed="64"/>
      </right>
      <top style="medium">
        <color theme="5" tint="-0.499984740745262"/>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 fillId="0" borderId="0"/>
    <xf numFmtId="0" fontId="16" fillId="0" borderId="0" applyNumberFormat="0" applyFill="0" applyBorder="0" applyAlignment="0" applyProtection="0"/>
  </cellStyleXfs>
  <cellXfs count="411">
    <xf numFmtId="0" fontId="0" fillId="0" borderId="0" xfId="0"/>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xf numFmtId="0" fontId="0" fillId="0" borderId="1" xfId="0" applyBorder="1" applyAlignment="1">
      <alignment horizontal="center" vertical="center"/>
    </xf>
    <xf numFmtId="0" fontId="0" fillId="0" borderId="10" xfId="0" applyBorder="1"/>
    <xf numFmtId="0" fontId="0" fillId="0" borderId="1" xfId="0" applyBorder="1"/>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2" fillId="0" borderId="0" xfId="0" applyFont="1"/>
    <xf numFmtId="0" fontId="0" fillId="0" borderId="0" xfId="0" applyBorder="1" applyAlignment="1">
      <alignment horizontal="left"/>
    </xf>
    <xf numFmtId="0" fontId="0" fillId="0" borderId="0" xfId="0" applyBorder="1" applyAlignment="1">
      <alignment horizontal="center"/>
    </xf>
    <xf numFmtId="164" fontId="0" fillId="0" borderId="0" xfId="1" applyFont="1"/>
    <xf numFmtId="165" fontId="0" fillId="0" borderId="14" xfId="1" applyNumberFormat="1" applyFont="1" applyBorder="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xf numFmtId="0" fontId="0" fillId="0" borderId="12" xfId="0" applyBorder="1"/>
    <xf numFmtId="0" fontId="0" fillId="0" borderId="0" xfId="0" applyAlignment="1">
      <alignment horizontal="right" vertical="center"/>
    </xf>
    <xf numFmtId="164" fontId="0" fillId="0" borderId="11" xfId="0" applyNumberFormat="1" applyBorder="1" applyAlignment="1">
      <alignment horizontal="center" vertical="center"/>
    </xf>
    <xf numFmtId="165" fontId="0" fillId="0" borderId="1" xfId="0" applyNumberFormat="1" applyBorder="1"/>
    <xf numFmtId="0" fontId="5" fillId="0" borderId="0" xfId="0" applyFont="1"/>
    <xf numFmtId="164" fontId="0" fillId="0" borderId="11" xfId="0" applyNumberFormat="1" applyBorder="1"/>
    <xf numFmtId="165" fontId="0" fillId="0" borderId="7" xfId="0" applyNumberFormat="1" applyBorder="1"/>
    <xf numFmtId="164" fontId="0" fillId="0" borderId="10" xfId="1" applyFont="1" applyBorder="1"/>
    <xf numFmtId="165" fontId="0" fillId="0" borderId="0" xfId="0" applyNumberFormat="1" applyBorder="1"/>
    <xf numFmtId="164" fontId="0" fillId="0" borderId="11" xfId="1" applyFont="1" applyBorder="1"/>
    <xf numFmtId="164" fontId="0" fillId="0" borderId="12" xfId="1" applyFont="1" applyBorder="1"/>
    <xf numFmtId="0" fontId="0" fillId="0" borderId="1" xfId="0" applyBorder="1" applyAlignment="1">
      <alignment horizontal="center" vertical="center" wrapText="1"/>
    </xf>
    <xf numFmtId="164" fontId="0" fillId="0" borderId="0" xfId="0" applyNumberFormat="1"/>
    <xf numFmtId="0" fontId="0" fillId="0" borderId="1" xfId="0" applyFill="1" applyBorder="1" applyAlignment="1">
      <alignment horizontal="center" vertical="center"/>
    </xf>
    <xf numFmtId="0" fontId="0" fillId="0" borderId="4" xfId="0" applyBorder="1" applyAlignment="1">
      <alignment horizontal="center" vertical="center"/>
    </xf>
    <xf numFmtId="164" fontId="0" fillId="0" borderId="0" xfId="0" applyNumberFormat="1" applyBorder="1"/>
    <xf numFmtId="166" fontId="0" fillId="0" borderId="0" xfId="0" applyNumberFormat="1" applyAlignment="1">
      <alignment horizontal="center" vertical="center"/>
    </xf>
    <xf numFmtId="0" fontId="0" fillId="0" borderId="0" xfId="0" applyAlignment="1">
      <alignment horizontal="left" vertical="top"/>
    </xf>
    <xf numFmtId="0" fontId="0" fillId="0" borderId="0" xfId="0" applyAlignment="1">
      <alignment horizontal="right"/>
    </xf>
    <xf numFmtId="0" fontId="0" fillId="0" borderId="4" xfId="0" applyBorder="1" applyAlignment="1"/>
    <xf numFmtId="164" fontId="0" fillId="0" borderId="5" xfId="0" applyNumberFormat="1" applyBorder="1"/>
    <xf numFmtId="164" fontId="0" fillId="0" borderId="7" xfId="0" applyNumberFormat="1" applyBorder="1"/>
    <xf numFmtId="165" fontId="0" fillId="0" borderId="16" xfId="0" applyNumberFormat="1" applyBorder="1" applyAlignment="1">
      <alignment horizontal="center" vertical="center"/>
    </xf>
    <xf numFmtId="0" fontId="0" fillId="0" borderId="3" xfId="0" applyBorder="1" applyAlignment="1"/>
    <xf numFmtId="0" fontId="7" fillId="0" borderId="17" xfId="0" applyFont="1" applyBorder="1" applyAlignment="1">
      <alignment vertical="center"/>
    </xf>
    <xf numFmtId="0" fontId="0" fillId="0" borderId="2" xfId="0" applyBorder="1" applyAlignment="1">
      <alignment vertical="center"/>
    </xf>
    <xf numFmtId="165" fontId="0" fillId="0" borderId="7" xfId="0" applyNumberFormat="1" applyBorder="1" applyAlignment="1">
      <alignment horizontal="center" vertical="center"/>
    </xf>
    <xf numFmtId="0" fontId="7" fillId="0" borderId="0" xfId="0" applyFont="1"/>
    <xf numFmtId="0" fontId="0" fillId="0" borderId="10" xfId="0" applyFill="1" applyBorder="1" applyAlignment="1">
      <alignment horizontal="center" vertical="center"/>
    </xf>
    <xf numFmtId="0" fontId="0" fillId="0" borderId="0" xfId="0" applyAlignment="1">
      <alignment horizontal="left" vertical="center"/>
    </xf>
    <xf numFmtId="0" fontId="6" fillId="0" borderId="0" xfId="0" applyFont="1"/>
    <xf numFmtId="164" fontId="0" fillId="0" borderId="14" xfId="1" applyFont="1" applyBorder="1"/>
    <xf numFmtId="0" fontId="0" fillId="0" borderId="0" xfId="0" applyFill="1" applyBorder="1" applyAlignment="1">
      <alignment horizontal="right" vertical="center"/>
    </xf>
    <xf numFmtId="0" fontId="8" fillId="0" borderId="12" xfId="0" applyFont="1" applyBorder="1" applyAlignment="1">
      <alignment horizontal="center" vertical="center" wrapText="1"/>
    </xf>
    <xf numFmtId="0" fontId="8" fillId="0" borderId="1" xfId="0" applyFont="1" applyBorder="1" applyAlignment="1">
      <alignment horizontal="center" vertical="center"/>
    </xf>
    <xf numFmtId="0" fontId="8" fillId="0" borderId="18" xfId="0" applyFont="1" applyBorder="1" applyAlignment="1">
      <alignment horizontal="center" vertical="center" wrapText="1"/>
    </xf>
    <xf numFmtId="0" fontId="8" fillId="0" borderId="0" xfId="0" applyFont="1"/>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8" fillId="0" borderId="1" xfId="0" applyFont="1" applyBorder="1" applyAlignment="1">
      <alignment horizontal="center" wrapText="1"/>
    </xf>
    <xf numFmtId="0" fontId="0" fillId="0" borderId="11" xfId="0" applyBorder="1" applyAlignment="1">
      <alignment horizontal="center"/>
    </xf>
    <xf numFmtId="165" fontId="0" fillId="0" borderId="0" xfId="0" applyNumberFormat="1"/>
    <xf numFmtId="0" fontId="0" fillId="0" borderId="0" xfId="0" applyAlignment="1">
      <alignment vertical="center"/>
    </xf>
    <xf numFmtId="164" fontId="0" fillId="0" borderId="1" xfId="0" applyNumberFormat="1" applyBorder="1"/>
    <xf numFmtId="0" fontId="7" fillId="0" borderId="0" xfId="0" applyFont="1" applyBorder="1" applyAlignment="1">
      <alignment horizontal="center"/>
    </xf>
    <xf numFmtId="0" fontId="9" fillId="0" borderId="0" xfId="0" applyFont="1" applyFill="1" applyBorder="1" applyAlignment="1">
      <alignment horizontal="center" vertical="center" wrapText="1"/>
    </xf>
    <xf numFmtId="164" fontId="0" fillId="0" borderId="0" xfId="1" applyFont="1" applyBorder="1"/>
    <xf numFmtId="0" fontId="0" fillId="0" borderId="2"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11" fillId="4" borderId="7" xfId="3" applyBorder="1" applyAlignment="1">
      <alignment horizontal="right" vertical="center"/>
    </xf>
    <xf numFmtId="164" fontId="11" fillId="4" borderId="0" xfId="3" applyNumberFormat="1" applyBorder="1"/>
    <xf numFmtId="0" fontId="11" fillId="4" borderId="11" xfId="3" applyBorder="1"/>
    <xf numFmtId="0" fontId="11" fillId="4" borderId="0" xfId="3" applyBorder="1"/>
    <xf numFmtId="164" fontId="11" fillId="4" borderId="11" xfId="3" applyNumberFormat="1" applyBorder="1"/>
    <xf numFmtId="0" fontId="11" fillId="4" borderId="8" xfId="3" applyBorder="1" applyAlignment="1">
      <alignment horizontal="right" vertical="center"/>
    </xf>
    <xf numFmtId="164" fontId="11" fillId="4" borderId="9" xfId="3" applyNumberFormat="1" applyBorder="1"/>
    <xf numFmtId="0" fontId="10" fillId="3" borderId="7" xfId="2" applyBorder="1" applyAlignment="1">
      <alignment horizontal="right" vertical="center"/>
    </xf>
    <xf numFmtId="0" fontId="10" fillId="3" borderId="0" xfId="2" applyBorder="1"/>
    <xf numFmtId="0" fontId="10" fillId="3" borderId="11" xfId="2" applyBorder="1"/>
    <xf numFmtId="164" fontId="10" fillId="3" borderId="11" xfId="2" applyNumberFormat="1" applyBorder="1"/>
    <xf numFmtId="0" fontId="10" fillId="3" borderId="8" xfId="2" applyBorder="1" applyAlignment="1">
      <alignment horizontal="right" vertical="center"/>
    </xf>
    <xf numFmtId="164" fontId="10" fillId="3" borderId="9" xfId="2" applyNumberFormat="1" applyBorder="1"/>
    <xf numFmtId="164" fontId="10" fillId="3" borderId="12" xfId="2" applyNumberFormat="1" applyBorder="1"/>
    <xf numFmtId="164" fontId="10" fillId="3" borderId="0" xfId="2" applyNumberFormat="1" applyBorder="1" applyAlignment="1">
      <alignment horizontal="center" vertical="center"/>
    </xf>
    <xf numFmtId="1" fontId="0" fillId="0" borderId="0" xfId="0" applyNumberFormat="1"/>
    <xf numFmtId="0" fontId="7" fillId="0" borderId="19" xfId="0" applyFont="1" applyBorder="1" applyAlignment="1">
      <alignment vertical="center"/>
    </xf>
    <xf numFmtId="0" fontId="0" fillId="0" borderId="20" xfId="0" applyFont="1" applyFill="1" applyBorder="1" applyAlignment="1">
      <alignment horizontal="center" vertical="center" wrapText="1"/>
    </xf>
    <xf numFmtId="164" fontId="0" fillId="0" borderId="7" xfId="0" applyNumberFormat="1" applyBorder="1" applyAlignment="1">
      <alignment horizontal="center" vertical="center"/>
    </xf>
    <xf numFmtId="0" fontId="4" fillId="0" borderId="0" xfId="0" applyFont="1" applyAlignment="1">
      <alignment horizontal="right" vertical="center"/>
    </xf>
    <xf numFmtId="168" fontId="0" fillId="0" borderId="5" xfId="0" applyNumberFormat="1" applyBorder="1"/>
    <xf numFmtId="168" fontId="0" fillId="0" borderId="13" xfId="0" applyNumberFormat="1" applyBorder="1"/>
    <xf numFmtId="168" fontId="0" fillId="0" borderId="7" xfId="0" applyNumberFormat="1" applyBorder="1"/>
    <xf numFmtId="168" fontId="0" fillId="0" borderId="14" xfId="0" applyNumberFormat="1" applyBorder="1"/>
    <xf numFmtId="168" fontId="0" fillId="0" borderId="8" xfId="0" applyNumberFormat="1" applyBorder="1"/>
    <xf numFmtId="168" fontId="0" fillId="0" borderId="15" xfId="0" applyNumberFormat="1" applyBorder="1"/>
    <xf numFmtId="168" fontId="0" fillId="0" borderId="0" xfId="0" applyNumberFormat="1"/>
    <xf numFmtId="168" fontId="0" fillId="0" borderId="0" xfId="0" applyNumberFormat="1" applyBorder="1"/>
    <xf numFmtId="168" fontId="0" fillId="0" borderId="9" xfId="0" applyNumberFormat="1" applyBorder="1"/>
    <xf numFmtId="40" fontId="0" fillId="0" borderId="9" xfId="0" applyNumberFormat="1" applyBorder="1"/>
    <xf numFmtId="0" fontId="0" fillId="0" borderId="0" xfId="0" applyProtection="1">
      <protection locked="0"/>
    </xf>
    <xf numFmtId="166" fontId="0" fillId="0" borderId="10" xfId="0" applyNumberFormat="1" applyBorder="1" applyAlignment="1" applyProtection="1">
      <alignment horizontal="center" vertical="center"/>
    </xf>
    <xf numFmtId="166" fontId="0" fillId="0" borderId="11" xfId="0" applyNumberFormat="1" applyBorder="1" applyAlignment="1" applyProtection="1">
      <alignment horizontal="center" vertical="center"/>
    </xf>
    <xf numFmtId="166" fontId="0" fillId="0" borderId="12" xfId="0" applyNumberFormat="1" applyBorder="1" applyAlignment="1" applyProtection="1">
      <alignment horizontal="center" vertical="center"/>
    </xf>
    <xf numFmtId="164" fontId="11" fillId="4" borderId="12" xfId="3" applyNumberFormat="1" applyBorder="1"/>
    <xf numFmtId="0" fontId="0" fillId="0" borderId="2" xfId="0" applyBorder="1" applyAlignment="1">
      <alignment horizontal="left" vertical="center"/>
    </xf>
    <xf numFmtId="164" fontId="0" fillId="0" borderId="1" xfId="1" applyFont="1" applyBorder="1"/>
    <xf numFmtId="0" fontId="0" fillId="0" borderId="14" xfId="0" applyBorder="1"/>
    <xf numFmtId="0" fontId="9" fillId="0" borderId="10" xfId="0" applyFont="1" applyBorder="1" applyAlignment="1">
      <alignment horizontal="center" vertical="center"/>
    </xf>
    <xf numFmtId="0" fontId="0" fillId="0" borderId="8" xfId="0" applyBorder="1"/>
    <xf numFmtId="0" fontId="0" fillId="0" borderId="7" xfId="0" applyBorder="1"/>
    <xf numFmtId="0" fontId="0" fillId="0" borderId="6" xfId="0" applyBorder="1"/>
    <xf numFmtId="38" fontId="0" fillId="0" borderId="13" xfId="0" applyNumberFormat="1" applyBorder="1"/>
    <xf numFmtId="38" fontId="0" fillId="0" borderId="14" xfId="0" applyNumberFormat="1" applyBorder="1"/>
    <xf numFmtId="37" fontId="6" fillId="0" borderId="1" xfId="0" applyNumberFormat="1" applyFont="1" applyBorder="1" applyAlignment="1">
      <alignment horizontal="center" vertical="center"/>
    </xf>
    <xf numFmtId="0" fontId="0" fillId="0" borderId="11" xfId="0" applyFill="1" applyBorder="1" applyAlignment="1" applyProtection="1">
      <alignment vertical="center"/>
      <protection locked="0"/>
    </xf>
    <xf numFmtId="165" fontId="0" fillId="0" borderId="10" xfId="1" applyNumberFormat="1" applyFont="1" applyBorder="1" applyAlignment="1">
      <alignment horizontal="center" vertical="center"/>
    </xf>
    <xf numFmtId="165" fontId="0" fillId="0" borderId="11" xfId="1" applyNumberFormat="1" applyFont="1" applyBorder="1" applyAlignment="1">
      <alignment horizontal="center" vertical="center"/>
    </xf>
    <xf numFmtId="0" fontId="0" fillId="0" borderId="13" xfId="0" applyBorder="1"/>
    <xf numFmtId="0" fontId="0" fillId="0" borderId="15" xfId="0" applyBorder="1"/>
    <xf numFmtId="0" fontId="0" fillId="0" borderId="10" xfId="0" applyBorder="1" applyAlignment="1">
      <alignment horizontal="center" vertical="center" wrapText="1"/>
    </xf>
    <xf numFmtId="0" fontId="0" fillId="0" borderId="10" xfId="0" applyBorder="1" applyAlignment="1">
      <alignment horizont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6" fillId="0" borderId="0" xfId="5" applyAlignment="1">
      <alignment horizontal="left" vertical="center" wrapText="1"/>
    </xf>
    <xf numFmtId="0" fontId="0" fillId="0" borderId="5" xfId="0" applyBorder="1"/>
    <xf numFmtId="2" fontId="0" fillId="0" borderId="10" xfId="0" applyNumberFormat="1" applyBorder="1" applyAlignment="1" applyProtection="1">
      <alignment horizontal="center" vertical="center"/>
    </xf>
    <xf numFmtId="2" fontId="0" fillId="0" borderId="11" xfId="0" applyNumberFormat="1" applyBorder="1" applyAlignment="1" applyProtection="1">
      <alignment horizontal="center" vertical="center"/>
    </xf>
    <xf numFmtId="165" fontId="0" fillId="0" borderId="0" xfId="0" applyNumberFormat="1" applyBorder="1" applyAlignment="1">
      <alignment horizontal="right" vertical="center"/>
    </xf>
    <xf numFmtId="0" fontId="0" fillId="0" borderId="2" xfId="0" applyBorder="1" applyAlignment="1">
      <alignment horizontal="center" vertical="center" wrapText="1"/>
    </xf>
    <xf numFmtId="0" fontId="17" fillId="0" borderId="0" xfId="0" applyFont="1"/>
    <xf numFmtId="0" fontId="5" fillId="0" borderId="1" xfId="0" applyFont="1" applyBorder="1"/>
    <xf numFmtId="0" fontId="7" fillId="0" borderId="0" xfId="0" applyFont="1" applyBorder="1" applyAlignment="1">
      <alignment horizontal="left" vertical="top"/>
    </xf>
    <xf numFmtId="0" fontId="7" fillId="0" borderId="2" xfId="0" applyFont="1" applyBorder="1"/>
    <xf numFmtId="0" fontId="0" fillId="0" borderId="3" xfId="0" applyBorder="1"/>
    <xf numFmtId="0" fontId="0" fillId="0" borderId="4" xfId="0" applyBorder="1"/>
    <xf numFmtId="0" fontId="0" fillId="0" borderId="2" xfId="0" applyBorder="1"/>
    <xf numFmtId="0" fontId="0" fillId="0" borderId="12" xfId="0" applyFill="1" applyBorder="1"/>
    <xf numFmtId="164" fontId="0" fillId="0" borderId="10" xfId="0" applyNumberFormat="1" applyFill="1" applyBorder="1" applyAlignment="1">
      <alignment vertical="center"/>
    </xf>
    <xf numFmtId="164" fontId="0" fillId="0" borderId="11" xfId="0" applyNumberFormat="1" applyFill="1" applyBorder="1" applyAlignment="1">
      <alignment vertical="center"/>
    </xf>
    <xf numFmtId="2"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7" fillId="0" borderId="14" xfId="0" applyFont="1" applyBorder="1" applyAlignment="1">
      <alignment wrapText="1"/>
    </xf>
    <xf numFmtId="0" fontId="2" fillId="0" borderId="5" xfId="0" applyFont="1" applyBorder="1"/>
    <xf numFmtId="0" fontId="2" fillId="0" borderId="7" xfId="0" applyFont="1" applyBorder="1"/>
    <xf numFmtId="0" fontId="7" fillId="0" borderId="0" xfId="0" applyFont="1" applyBorder="1" applyAlignment="1">
      <alignment horizontal="center" vertical="center"/>
    </xf>
    <xf numFmtId="0" fontId="0" fillId="0" borderId="7"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164" fontId="0" fillId="0" borderId="14" xfId="1" applyNumberFormat="1" applyFont="1" applyBorder="1"/>
    <xf numFmtId="164" fontId="0" fillId="0" borderId="14" xfId="0" applyNumberFormat="1" applyBorder="1"/>
    <xf numFmtId="0" fontId="2" fillId="0" borderId="8" xfId="0" applyFont="1" applyBorder="1"/>
    <xf numFmtId="0" fontId="7" fillId="0" borderId="5" xfId="0" applyFont="1" applyBorder="1"/>
    <xf numFmtId="164" fontId="10" fillId="3" borderId="0" xfId="2" applyNumberFormat="1" applyBorder="1"/>
    <xf numFmtId="0" fontId="7" fillId="0" borderId="0" xfId="0" applyFont="1" applyAlignment="1">
      <alignment vertical="center"/>
    </xf>
    <xf numFmtId="0" fontId="2" fillId="0" borderId="5"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2" fontId="0" fillId="0" borderId="11" xfId="0" applyNumberFormat="1" applyBorder="1" applyAlignment="1">
      <alignment horizontal="center" vertical="center"/>
    </xf>
    <xf numFmtId="0" fontId="0" fillId="0" borderId="0" xfId="0" applyFill="1" applyBorder="1"/>
    <xf numFmtId="167" fontId="0" fillId="0" borderId="1" xfId="1" applyNumberFormat="1" applyFont="1" applyBorder="1"/>
    <xf numFmtId="38" fontId="0" fillId="0" borderId="4" xfId="0" applyNumberFormat="1" applyBorder="1"/>
    <xf numFmtId="39" fontId="0" fillId="0" borderId="0" xfId="0" applyNumberFormat="1" applyAlignment="1">
      <alignment horizontal="left" vertical="center"/>
    </xf>
    <xf numFmtId="2" fontId="0" fillId="0" borderId="0" xfId="0" applyNumberFormat="1" applyBorder="1"/>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4" fillId="0" borderId="0" xfId="0" applyFont="1"/>
    <xf numFmtId="0" fontId="5" fillId="0" borderId="0" xfId="0" applyFont="1" applyAlignment="1">
      <alignment horizontal="center" vertical="center"/>
    </xf>
    <xf numFmtId="0" fontId="0" fillId="0" borderId="0" xfId="0" applyFill="1"/>
    <xf numFmtId="164" fontId="0" fillId="0" borderId="0" xfId="0" applyNumberFormat="1" applyAlignment="1" applyProtection="1">
      <alignment horizontal="left"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 fillId="0" borderId="0" xfId="0" applyFont="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167" fontId="0" fillId="0" borderId="0" xfId="0" applyNumberFormat="1" applyBorder="1"/>
    <xf numFmtId="37" fontId="6" fillId="0" borderId="0" xfId="0" applyNumberFormat="1" applyFont="1" applyBorder="1" applyAlignment="1">
      <alignment horizontal="center" vertical="center"/>
    </xf>
    <xf numFmtId="0" fontId="9" fillId="0" borderId="3" xfId="0" applyFont="1" applyBorder="1" applyAlignment="1">
      <alignment horizontal="left" vertical="center"/>
    </xf>
    <xf numFmtId="37" fontId="6" fillId="0" borderId="9" xfId="0" applyNumberFormat="1" applyFont="1" applyBorder="1" applyAlignment="1">
      <alignment horizontal="center" vertical="center"/>
    </xf>
    <xf numFmtId="164" fontId="4" fillId="0" borderId="12" xfId="0" applyNumberFormat="1" applyFont="1" applyBorder="1" applyAlignment="1">
      <alignment vertical="center"/>
    </xf>
    <xf numFmtId="164" fontId="0" fillId="0" borderId="9" xfId="0" applyNumberFormat="1" applyBorder="1" applyAlignment="1">
      <alignment vertical="center"/>
    </xf>
    <xf numFmtId="0" fontId="0" fillId="0" borderId="9" xfId="0" applyBorder="1" applyAlignment="1">
      <alignment horizontal="left"/>
    </xf>
    <xf numFmtId="43" fontId="4" fillId="0" borderId="12" xfId="0" applyNumberFormat="1" applyFont="1" applyBorder="1" applyAlignment="1">
      <alignment horizontal="left"/>
    </xf>
    <xf numFmtId="43" fontId="0" fillId="0" borderId="0" xfId="0" applyNumberFormat="1"/>
    <xf numFmtId="169" fontId="0" fillId="0" borderId="0" xfId="0" applyNumberFormat="1" applyAlignment="1">
      <alignment horizontal="left" vertical="center"/>
    </xf>
    <xf numFmtId="0" fontId="8" fillId="0" borderId="7" xfId="0" applyFont="1" applyBorder="1" applyAlignment="1">
      <alignment horizontal="center" vertical="center" wrapText="1"/>
    </xf>
    <xf numFmtId="0" fontId="5" fillId="0" borderId="1" xfId="0" applyFont="1" applyBorder="1" applyAlignment="1">
      <alignment horizontal="center"/>
    </xf>
    <xf numFmtId="0" fontId="2" fillId="0" borderId="0" xfId="0" applyFont="1" applyBorder="1" applyAlignment="1">
      <alignment horizontal="center"/>
    </xf>
    <xf numFmtId="43" fontId="0" fillId="0" borderId="1" xfId="0" applyNumberFormat="1" applyBorder="1"/>
    <xf numFmtId="0" fontId="19" fillId="0" borderId="0" xfId="0" applyFont="1"/>
    <xf numFmtId="0" fontId="7" fillId="0" borderId="1" xfId="0" applyFont="1" applyBorder="1"/>
    <xf numFmtId="164" fontId="0" fillId="0" borderId="0" xfId="1" applyFont="1" applyFill="1" applyBorder="1"/>
    <xf numFmtId="170" fontId="0" fillId="0" borderId="0" xfId="0" applyNumberFormat="1"/>
    <xf numFmtId="0" fontId="2" fillId="0" borderId="2" xfId="0" applyFont="1" applyBorder="1" applyAlignment="1">
      <alignment horizontal="right" vertical="center"/>
    </xf>
    <xf numFmtId="0" fontId="2" fillId="0" borderId="3" xfId="0" applyFont="1" applyBorder="1" applyAlignment="1">
      <alignment horizontal="center" vertical="center"/>
    </xf>
    <xf numFmtId="40" fontId="0" fillId="0" borderId="3" xfId="0" applyNumberFormat="1" applyBorder="1"/>
    <xf numFmtId="164" fontId="0" fillId="0" borderId="21" xfId="0" applyNumberFormat="1" applyBorder="1" applyAlignment="1">
      <alignment vertical="center"/>
    </xf>
    <xf numFmtId="0" fontId="0" fillId="6" borderId="10" xfId="0" applyFill="1" applyBorder="1"/>
    <xf numFmtId="0" fontId="0" fillId="6" borderId="11" xfId="0" applyFill="1" applyBorder="1"/>
    <xf numFmtId="0" fontId="0" fillId="6" borderId="12" xfId="0" applyFill="1" applyBorder="1"/>
    <xf numFmtId="164" fontId="0" fillId="0" borderId="0" xfId="1" applyFont="1" applyFill="1" applyBorder="1" applyAlignment="1" applyProtection="1">
      <alignment horizontal="center" vertical="center"/>
      <protection locked="0"/>
    </xf>
    <xf numFmtId="164" fontId="0" fillId="6" borderId="0" xfId="1" applyFont="1" applyFill="1" applyBorder="1" applyAlignment="1" applyProtection="1">
      <alignment horizontal="center"/>
      <protection locked="0"/>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 xfId="0" applyFill="1" applyBorder="1" applyAlignment="1">
      <alignment horizontal="center" vertical="center"/>
    </xf>
    <xf numFmtId="0" fontId="0" fillId="6" borderId="6" xfId="0" applyFill="1" applyBorder="1" applyProtection="1">
      <protection locked="0"/>
    </xf>
    <xf numFmtId="0" fontId="0" fillId="6" borderId="6" xfId="0" applyFill="1" applyBorder="1" applyAlignment="1" applyProtection="1">
      <alignment horizontal="left" vertical="top"/>
      <protection locked="0"/>
    </xf>
    <xf numFmtId="0" fontId="0" fillId="6" borderId="6" xfId="0"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0" xfId="0" applyFill="1" applyBorder="1" applyProtection="1">
      <protection locked="0"/>
    </xf>
    <xf numFmtId="0" fontId="0" fillId="6" borderId="0"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0" xfId="0" applyFill="1" applyBorder="1" applyAlignment="1" applyProtection="1">
      <alignment horizontal="center" vertical="center"/>
      <protection locked="0"/>
    </xf>
    <xf numFmtId="0" fontId="0" fillId="6" borderId="9" xfId="0" applyFill="1" applyBorder="1" applyProtection="1">
      <protection locked="0"/>
    </xf>
    <xf numFmtId="0" fontId="0" fillId="6" borderId="9" xfId="0" applyFill="1" applyBorder="1" applyAlignment="1" applyProtection="1">
      <alignment horizontal="center" vertical="center"/>
      <protection locked="0"/>
    </xf>
    <xf numFmtId="0" fontId="0" fillId="6" borderId="15" xfId="0" applyFill="1" applyBorder="1" applyAlignment="1" applyProtection="1">
      <alignment horizontal="center"/>
      <protection locked="0"/>
    </xf>
    <xf numFmtId="0" fontId="0" fillId="6" borderId="0" xfId="0" applyFill="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10" xfId="0" applyFill="1" applyBorder="1" applyAlignment="1" applyProtection="1">
      <alignment horizontal="center"/>
      <protection locked="0"/>
    </xf>
    <xf numFmtId="0" fontId="0" fillId="6" borderId="7" xfId="0" applyFill="1" applyBorder="1" applyAlignment="1" applyProtection="1">
      <alignment horizontal="center" vertical="center"/>
      <protection locked="0"/>
    </xf>
    <xf numFmtId="0" fontId="0" fillId="6" borderId="11" xfId="0" applyFill="1" applyBorder="1" applyAlignment="1" applyProtection="1">
      <alignment horizontal="center"/>
      <protection locked="0"/>
    </xf>
    <xf numFmtId="0" fontId="0" fillId="6" borderId="11" xfId="0"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0" fontId="0" fillId="6" borderId="8" xfId="0" applyFill="1" applyBorder="1" applyProtection="1">
      <protection locked="0"/>
    </xf>
    <xf numFmtId="0" fontId="0" fillId="6" borderId="12" xfId="0" applyFill="1" applyBorder="1" applyAlignment="1" applyProtection="1">
      <alignment horizontal="center"/>
      <protection locked="0"/>
    </xf>
    <xf numFmtId="0" fontId="0" fillId="6" borderId="11" xfId="0" applyFill="1" applyBorder="1" applyProtection="1">
      <protection locked="0"/>
    </xf>
    <xf numFmtId="0" fontId="0" fillId="6" borderId="12" xfId="0" applyFill="1" applyBorder="1" applyProtection="1">
      <protection locked="0"/>
    </xf>
    <xf numFmtId="0" fontId="0" fillId="6" borderId="0" xfId="0" applyFill="1" applyBorder="1" applyAlignment="1" applyProtection="1">
      <alignment horizontal="left" vertical="center"/>
      <protection locked="0"/>
    </xf>
    <xf numFmtId="0" fontId="0" fillId="0" borderId="15" xfId="0" applyBorder="1" applyAlignment="1" applyProtection="1">
      <alignment horizontal="center" vertical="center"/>
    </xf>
    <xf numFmtId="2" fontId="0" fillId="0" borderId="12" xfId="0" applyNumberFormat="1" applyBorder="1" applyAlignment="1" applyProtection="1">
      <alignment horizontal="center" vertical="center"/>
    </xf>
    <xf numFmtId="0" fontId="0" fillId="0" borderId="0" xfId="0" applyProtection="1"/>
    <xf numFmtId="0" fontId="5" fillId="0" borderId="0" xfId="0" applyFont="1" applyAlignment="1" applyProtection="1">
      <alignment vertical="top"/>
    </xf>
    <xf numFmtId="0" fontId="3" fillId="0" borderId="0" xfId="0" applyFont="1" applyProtection="1"/>
    <xf numFmtId="0" fontId="0" fillId="5" borderId="22" xfId="0" applyFill="1" applyBorder="1" applyAlignment="1" applyProtection="1">
      <alignment horizontal="left" vertical="top"/>
    </xf>
    <xf numFmtId="0" fontId="0" fillId="0" borderId="0" xfId="0" applyFill="1" applyBorder="1" applyAlignment="1" applyProtection="1">
      <alignment horizontal="left" vertical="top"/>
    </xf>
    <xf numFmtId="0" fontId="0" fillId="6" borderId="0" xfId="0" applyFill="1" applyProtection="1"/>
    <xf numFmtId="0" fontId="12" fillId="0" borderId="2" xfId="0" applyFont="1" applyBorder="1" applyAlignment="1" applyProtection="1">
      <alignment horizontal="left" vertical="top" wrapText="1"/>
    </xf>
    <xf numFmtId="0" fontId="0" fillId="0" borderId="1" xfId="0" applyBorder="1" applyAlignment="1" applyProtection="1">
      <alignment horizontal="center" vertical="center"/>
    </xf>
    <xf numFmtId="0" fontId="2" fillId="0" borderId="1" xfId="0" applyFont="1" applyBorder="1" applyAlignment="1" applyProtection="1">
      <alignment horizontal="center"/>
    </xf>
    <xf numFmtId="0" fontId="0" fillId="0" borderId="7" xfId="0" applyBorder="1" applyProtection="1"/>
    <xf numFmtId="0" fontId="0" fillId="6" borderId="11" xfId="0" applyFill="1" applyBorder="1" applyAlignment="1" applyProtection="1">
      <alignment horizontal="center" vertical="center"/>
    </xf>
    <xf numFmtId="0" fontId="0" fillId="0" borderId="13" xfId="0" applyBorder="1" applyAlignment="1" applyProtection="1">
      <alignment horizontal="center" vertical="top" wrapText="1"/>
    </xf>
    <xf numFmtId="0" fontId="0" fillId="0" borderId="10" xfId="0" applyBorder="1" applyAlignment="1" applyProtection="1">
      <alignment horizontal="center" vertical="top"/>
    </xf>
    <xf numFmtId="0" fontId="9" fillId="0" borderId="10" xfId="0" applyFont="1" applyBorder="1" applyAlignment="1" applyProtection="1">
      <alignment horizontal="center" vertical="top" wrapText="1"/>
    </xf>
    <xf numFmtId="0" fontId="8" fillId="0" borderId="10" xfId="0" applyFont="1" applyBorder="1" applyAlignment="1" applyProtection="1">
      <alignment horizontal="center" vertical="top" wrapText="1"/>
    </xf>
    <xf numFmtId="0" fontId="8" fillId="0" borderId="1" xfId="0" applyFont="1" applyBorder="1" applyAlignment="1" applyProtection="1">
      <alignment horizontal="center" vertical="top" wrapText="1"/>
    </xf>
    <xf numFmtId="0" fontId="0" fillId="0" borderId="1" xfId="0" applyBorder="1" applyAlignment="1" applyProtection="1">
      <alignment horizontal="center" vertical="center" textRotation="90"/>
    </xf>
    <xf numFmtId="164" fontId="0" fillId="0" borderId="10" xfId="0" applyNumberFormat="1" applyBorder="1" applyProtection="1"/>
    <xf numFmtId="167" fontId="0" fillId="0" borderId="7" xfId="0" applyNumberFormat="1" applyFill="1" applyBorder="1" applyAlignment="1" applyProtection="1">
      <alignment horizontal="center" vertical="center"/>
    </xf>
    <xf numFmtId="167" fontId="0" fillId="0" borderId="10" xfId="0" applyNumberFormat="1" applyBorder="1" applyProtection="1"/>
    <xf numFmtId="0" fontId="0" fillId="0" borderId="0" xfId="0" applyBorder="1" applyProtection="1"/>
    <xf numFmtId="164" fontId="0" fillId="0" borderId="11" xfId="0" applyNumberFormat="1" applyBorder="1" applyProtection="1"/>
    <xf numFmtId="167" fontId="0" fillId="0" borderId="11" xfId="0" applyNumberFormat="1" applyBorder="1" applyProtection="1"/>
    <xf numFmtId="0" fontId="0" fillId="0" borderId="8" xfId="0" applyBorder="1" applyProtection="1"/>
    <xf numFmtId="0" fontId="0" fillId="6" borderId="12" xfId="0" applyFill="1" applyBorder="1" applyAlignment="1" applyProtection="1">
      <alignment horizontal="center" vertical="center"/>
    </xf>
    <xf numFmtId="0" fontId="0" fillId="0" borderId="0" xfId="0" applyFill="1" applyBorder="1" applyAlignment="1" applyProtection="1">
      <alignment horizontal="right" vertical="center"/>
    </xf>
    <xf numFmtId="0" fontId="0" fillId="0" borderId="12" xfId="0" applyBorder="1" applyAlignment="1" applyProtection="1">
      <alignment horizontal="center" vertical="center"/>
    </xf>
    <xf numFmtId="0" fontId="0" fillId="0" borderId="9" xfId="0" applyBorder="1" applyProtection="1"/>
    <xf numFmtId="164" fontId="0" fillId="0" borderId="12" xfId="0" applyNumberFormat="1" applyBorder="1" applyProtection="1"/>
    <xf numFmtId="167" fontId="0" fillId="0" borderId="8" xfId="0" applyNumberFormat="1" applyFill="1" applyBorder="1" applyAlignment="1" applyProtection="1">
      <alignment horizontal="center" vertical="center"/>
    </xf>
    <xf numFmtId="167" fontId="0" fillId="0" borderId="12" xfId="0" applyNumberFormat="1" applyBorder="1" applyProtection="1"/>
    <xf numFmtId="0" fontId="2" fillId="0" borderId="2" xfId="0" applyFont="1" applyBorder="1" applyAlignment="1" applyProtection="1">
      <alignment horizontal="center"/>
    </xf>
    <xf numFmtId="0" fontId="0" fillId="0" borderId="1" xfId="0" applyFill="1" applyBorder="1" applyAlignment="1" applyProtection="1">
      <alignment horizontal="center" vertical="center"/>
    </xf>
    <xf numFmtId="0" fontId="0" fillId="0" borderId="3" xfId="0" applyBorder="1" applyProtection="1"/>
    <xf numFmtId="0" fontId="0" fillId="0" borderId="3" xfId="0" applyBorder="1" applyAlignment="1" applyProtection="1">
      <alignment horizontal="center" vertical="center"/>
    </xf>
    <xf numFmtId="0" fontId="0" fillId="0" borderId="4" xfId="0" applyBorder="1" applyProtection="1"/>
    <xf numFmtId="0" fontId="0" fillId="0" borderId="2" xfId="0" applyBorder="1" applyAlignment="1" applyProtection="1">
      <alignment horizontal="center" vertical="center"/>
    </xf>
    <xf numFmtId="0" fontId="0" fillId="0" borderId="1" xfId="0" applyBorder="1" applyProtection="1"/>
    <xf numFmtId="0" fontId="0" fillId="0" borderId="10" xfId="0" applyBorder="1" applyProtection="1"/>
    <xf numFmtId="0" fontId="0" fillId="0" borderId="5" xfId="0" applyBorder="1" applyAlignment="1" applyProtection="1">
      <alignment horizontal="center" vertical="center"/>
    </xf>
    <xf numFmtId="0" fontId="0" fillId="0" borderId="10" xfId="0" applyBorder="1" applyAlignment="1" applyProtection="1">
      <alignment horizontal="center" vertical="center"/>
    </xf>
    <xf numFmtId="0" fontId="0" fillId="0" borderId="6" xfId="0" applyBorder="1" applyAlignment="1" applyProtection="1">
      <alignment horizontal="center" vertical="center"/>
    </xf>
    <xf numFmtId="0" fontId="7" fillId="0" borderId="0" xfId="0" applyFont="1" applyProtection="1"/>
    <xf numFmtId="0" fontId="0" fillId="6" borderId="10" xfId="0" applyFill="1" applyBorder="1" applyAlignment="1" applyProtection="1">
      <alignment horizontal="left" vertical="center"/>
    </xf>
    <xf numFmtId="0" fontId="0" fillId="6" borderId="10" xfId="0" applyFill="1" applyBorder="1" applyAlignment="1" applyProtection="1">
      <alignment horizontal="center" vertical="center"/>
    </xf>
    <xf numFmtId="0" fontId="0" fillId="0" borderId="10"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6" xfId="0" applyFill="1" applyBorder="1" applyAlignment="1" applyProtection="1">
      <alignment horizontal="center" vertical="top"/>
    </xf>
    <xf numFmtId="0" fontId="0" fillId="0" borderId="13" xfId="0" applyFill="1" applyBorder="1" applyAlignment="1" applyProtection="1">
      <alignment horizontal="center" vertical="center"/>
    </xf>
    <xf numFmtId="164" fontId="0" fillId="0" borderId="0" xfId="1" applyFont="1" applyProtection="1"/>
    <xf numFmtId="0" fontId="0" fillId="6" borderId="11" xfId="0" applyFill="1" applyBorder="1" applyAlignment="1" applyProtection="1">
      <alignment horizontal="left" vertical="center"/>
    </xf>
    <xf numFmtId="0" fontId="0" fillId="6" borderId="0" xfId="0" applyFill="1" applyBorder="1" applyAlignment="1" applyProtection="1">
      <alignment horizontal="center" vertical="center"/>
    </xf>
    <xf numFmtId="0" fontId="0" fillId="0" borderId="7" xfId="0" applyBorder="1" applyAlignment="1" applyProtection="1">
      <alignment horizontal="center" vertical="center"/>
    </xf>
    <xf numFmtId="0" fontId="0" fillId="0" borderId="11" xfId="0" applyBorder="1" applyAlignment="1" applyProtection="1">
      <alignment horizontal="center" vertical="center"/>
    </xf>
    <xf numFmtId="0" fontId="0" fillId="0" borderId="11" xfId="0" applyFill="1" applyBorder="1" applyAlignment="1" applyProtection="1">
      <alignment horizontal="left" vertical="center"/>
    </xf>
    <xf numFmtId="0" fontId="0" fillId="0" borderId="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6" borderId="12" xfId="0" applyFill="1" applyBorder="1" applyAlignment="1" applyProtection="1">
      <alignment horizontal="left" vertical="center"/>
    </xf>
    <xf numFmtId="0" fontId="0" fillId="6" borderId="9" xfId="0"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applyAlignment="1" applyProtection="1">
      <alignment horizontal="center" vertic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3" xfId="0" applyFont="1" applyBorder="1" applyProtection="1"/>
    <xf numFmtId="0" fontId="0" fillId="6" borderId="6" xfId="0" applyFill="1" applyBorder="1" applyAlignment="1" applyProtection="1">
      <alignment horizontal="center" vertical="center"/>
    </xf>
    <xf numFmtId="0" fontId="0" fillId="0" borderId="10" xfId="0" applyBorder="1" applyAlignment="1" applyProtection="1">
      <alignment horizontal="left"/>
    </xf>
    <xf numFmtId="0" fontId="0" fillId="0" borderId="11" xfId="0" applyBorder="1" applyAlignment="1" applyProtection="1">
      <alignment horizontal="left"/>
    </xf>
    <xf numFmtId="0" fontId="2" fillId="0" borderId="0" xfId="0" applyFont="1" applyBorder="1" applyProtection="1"/>
    <xf numFmtId="0" fontId="0" fillId="2" borderId="1" xfId="0" applyFill="1" applyBorder="1" applyAlignment="1" applyProtection="1">
      <alignment horizontal="center" vertical="center"/>
    </xf>
    <xf numFmtId="0" fontId="0" fillId="0" borderId="0" xfId="0" applyBorder="1" applyAlignment="1" applyProtection="1">
      <alignment horizontal="right" vertical="center"/>
    </xf>
    <xf numFmtId="0" fontId="0" fillId="0" borderId="0" xfId="0" applyBorder="1" applyAlignment="1" applyProtection="1">
      <alignment horizontal="left"/>
    </xf>
    <xf numFmtId="0" fontId="0" fillId="0" borderId="0" xfId="0" applyBorder="1" applyAlignment="1" applyProtection="1">
      <alignment horizontal="right"/>
    </xf>
    <xf numFmtId="0" fontId="2" fillId="0" borderId="5" xfId="0" applyFont="1" applyBorder="1" applyAlignment="1" applyProtection="1">
      <alignment horizontal="center"/>
    </xf>
    <xf numFmtId="0" fontId="0" fillId="0" borderId="6" xfId="0" applyBorder="1" applyProtection="1"/>
    <xf numFmtId="0" fontId="0" fillId="6" borderId="13" xfId="0" applyFill="1" applyBorder="1" applyAlignment="1" applyProtection="1">
      <alignment horizontal="center" vertical="center"/>
    </xf>
    <xf numFmtId="0" fontId="0" fillId="6" borderId="14" xfId="0" applyFill="1" applyBorder="1" applyAlignment="1" applyProtection="1">
      <alignment horizontal="center" vertical="center"/>
    </xf>
    <xf numFmtId="0" fontId="0" fillId="6" borderId="15" xfId="0" applyFill="1" applyBorder="1" applyAlignment="1" applyProtection="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xf>
    <xf numFmtId="164" fontId="0" fillId="0" borderId="13" xfId="1" applyFont="1" applyBorder="1"/>
    <xf numFmtId="0" fontId="0" fillId="6" borderId="12" xfId="0" applyFill="1" applyBorder="1" applyAlignment="1">
      <alignment horizontal="center" vertical="center"/>
    </xf>
    <xf numFmtId="164" fontId="0" fillId="6" borderId="10" xfId="1" applyFont="1" applyFill="1" applyBorder="1"/>
    <xf numFmtId="164" fontId="0" fillId="6" borderId="11" xfId="1" applyFont="1" applyFill="1" applyBorder="1"/>
    <xf numFmtId="0" fontId="16" fillId="0" borderId="0" xfId="5"/>
    <xf numFmtId="164" fontId="0" fillId="6" borderId="9" xfId="1" applyFont="1" applyFill="1" applyBorder="1"/>
    <xf numFmtId="0" fontId="0" fillId="6" borderId="0" xfId="0" applyFill="1"/>
    <xf numFmtId="164" fontId="0" fillId="6" borderId="1" xfId="1" applyFont="1" applyFill="1" applyBorder="1"/>
    <xf numFmtId="2" fontId="0" fillId="6" borderId="13" xfId="0" applyNumberFormat="1" applyFill="1" applyBorder="1" applyAlignment="1">
      <alignment horizontal="center" vertical="center"/>
    </xf>
    <xf numFmtId="2" fontId="0" fillId="6" borderId="14" xfId="0" applyNumberFormat="1" applyFill="1" applyBorder="1" applyAlignment="1">
      <alignment horizontal="center" vertical="center"/>
    </xf>
    <xf numFmtId="2" fontId="0" fillId="6" borderId="15" xfId="0" applyNumberFormat="1" applyFill="1" applyBorder="1" applyAlignment="1">
      <alignment horizontal="center" vertical="center"/>
    </xf>
    <xf numFmtId="2" fontId="0" fillId="0" borderId="12" xfId="0" applyNumberFormat="1" applyBorder="1"/>
    <xf numFmtId="0" fontId="20" fillId="0" borderId="0" xfId="0" applyFont="1" applyAlignment="1">
      <alignment horizontal="left" vertical="top" wrapText="1"/>
    </xf>
    <xf numFmtId="0" fontId="13"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vertical="top" wrapText="1"/>
    </xf>
    <xf numFmtId="0" fontId="21" fillId="0" borderId="0" xfId="0" applyFont="1" applyAlignment="1">
      <alignment vertical="top" wrapText="1"/>
    </xf>
    <xf numFmtId="0" fontId="23" fillId="0" borderId="0" xfId="0" applyFont="1" applyAlignment="1">
      <alignment vertical="top" wrapText="1"/>
    </xf>
    <xf numFmtId="0" fontId="0" fillId="0" borderId="0" xfId="0" applyFont="1"/>
    <xf numFmtId="0" fontId="4" fillId="0" borderId="0" xfId="0" applyFont="1" applyAlignment="1">
      <alignment horizontal="left" vertical="top"/>
    </xf>
    <xf numFmtId="0" fontId="30" fillId="0" borderId="0" xfId="0" applyFont="1" applyAlignment="1">
      <alignment vertical="center" wrapText="1"/>
    </xf>
    <xf numFmtId="14" fontId="0" fillId="0" borderId="0" xfId="0" applyNumberFormat="1"/>
    <xf numFmtId="167" fontId="0" fillId="6" borderId="0" xfId="1" applyNumberFormat="1" applyFont="1" applyFill="1" applyBorder="1" applyAlignment="1" applyProtection="1">
      <protection locked="0"/>
    </xf>
    <xf numFmtId="164" fontId="0" fillId="6" borderId="0" xfId="0" applyNumberFormat="1" applyFill="1" applyBorder="1" applyAlignment="1" applyProtection="1">
      <protection locked="0"/>
    </xf>
    <xf numFmtId="165" fontId="0" fillId="6" borderId="0" xfId="0" applyNumberFormat="1" applyFill="1" applyBorder="1" applyAlignment="1" applyProtection="1">
      <protection locked="0"/>
    </xf>
    <xf numFmtId="167" fontId="0" fillId="6" borderId="0" xfId="0" applyNumberFormat="1" applyFill="1" applyBorder="1" applyAlignment="1" applyProtection="1">
      <protection locked="0"/>
    </xf>
    <xf numFmtId="164" fontId="0" fillId="6" borderId="9" xfId="0" applyNumberFormat="1" applyFill="1" applyBorder="1" applyAlignment="1" applyProtection="1">
      <protection locked="0"/>
    </xf>
    <xf numFmtId="168" fontId="0" fillId="0" borderId="6" xfId="0" applyNumberFormat="1" applyBorder="1"/>
    <xf numFmtId="0" fontId="31" fillId="0" borderId="0" xfId="5" applyFont="1" applyAlignment="1">
      <alignment horizontal="left" vertical="center" wrapText="1"/>
    </xf>
    <xf numFmtId="0" fontId="32" fillId="0" borderId="0" xfId="0" applyFont="1" applyAlignment="1">
      <alignment horizontal="left" vertical="center" wrapText="1"/>
    </xf>
    <xf numFmtId="0" fontId="0" fillId="0" borderId="5" xfId="0" applyBorder="1" applyProtection="1"/>
    <xf numFmtId="166" fontId="0" fillId="0" borderId="0" xfId="0" applyNumberFormat="1" applyBorder="1" applyProtection="1"/>
    <xf numFmtId="0" fontId="0" fillId="0" borderId="2" xfId="0" applyBorder="1" applyAlignment="1" applyProtection="1">
      <alignment horizontal="center" vertical="top"/>
    </xf>
    <xf numFmtId="0" fontId="0" fillId="0" borderId="4" xfId="0" applyBorder="1" applyAlignment="1" applyProtection="1">
      <alignment horizontal="center" vertical="top" wrapText="1"/>
    </xf>
    <xf numFmtId="0" fontId="9" fillId="0" borderId="1" xfId="0" applyFont="1" applyBorder="1" applyAlignment="1" applyProtection="1">
      <alignment horizontal="center" vertical="top" wrapText="1"/>
    </xf>
    <xf numFmtId="166" fontId="0" fillId="0" borderId="6" xfId="0" applyNumberFormat="1" applyBorder="1" applyProtection="1"/>
    <xf numFmtId="166" fontId="0" fillId="0" borderId="9" xfId="0" applyNumberFormat="1" applyBorder="1" applyProtection="1"/>
    <xf numFmtId="0" fontId="0" fillId="0" borderId="0" xfId="0" applyAlignment="1" applyProtection="1">
      <alignment vertical="center"/>
    </xf>
    <xf numFmtId="166" fontId="0" fillId="0" borderId="10" xfId="0" applyNumberFormat="1" applyBorder="1" applyProtection="1"/>
    <xf numFmtId="166" fontId="0" fillId="0" borderId="11" xfId="0" applyNumberFormat="1" applyBorder="1" applyProtection="1"/>
    <xf numFmtId="166" fontId="0" fillId="0" borderId="12" xfId="0" applyNumberFormat="1" applyBorder="1" applyProtection="1"/>
    <xf numFmtId="0" fontId="0" fillId="0" borderId="1" xfId="0" applyBorder="1" applyAlignment="1" applyProtection="1">
      <alignment horizontal="center" vertical="top" wrapText="1"/>
    </xf>
    <xf numFmtId="0" fontId="18" fillId="0" borderId="2" xfId="0" applyFont="1" applyBorder="1" applyAlignment="1" applyProtection="1">
      <alignment horizontal="center" vertical="center"/>
    </xf>
    <xf numFmtId="0" fontId="18" fillId="0" borderId="4" xfId="0" applyFont="1" applyBorder="1" applyAlignment="1" applyProtection="1">
      <alignment horizontal="center" vertical="center"/>
    </xf>
    <xf numFmtId="0" fontId="2" fillId="0" borderId="2" xfId="0" applyFont="1" applyBorder="1" applyAlignment="1" applyProtection="1">
      <alignment horizontal="center"/>
    </xf>
    <xf numFmtId="0" fontId="2" fillId="0" borderId="4" xfId="0" applyFont="1" applyBorder="1" applyAlignment="1" applyProtection="1">
      <alignment horizontal="center"/>
    </xf>
    <xf numFmtId="0" fontId="0" fillId="0" borderId="7" xfId="0" applyBorder="1" applyAlignment="1" applyProtection="1">
      <alignment horizontal="left" vertical="top"/>
    </xf>
    <xf numFmtId="0" fontId="0" fillId="0" borderId="0" xfId="0" applyBorder="1" applyAlignment="1" applyProtection="1">
      <alignment horizontal="left" vertical="top"/>
    </xf>
    <xf numFmtId="0" fontId="2" fillId="0" borderId="3" xfId="0" applyFont="1" applyBorder="1" applyAlignment="1" applyProtection="1">
      <alignment horizont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3" fillId="0" borderId="0" xfId="0" applyFont="1" applyProtection="1"/>
    <xf numFmtId="0" fontId="6" fillId="0" borderId="5" xfId="0" applyFont="1" applyBorder="1" applyAlignment="1" applyProtection="1">
      <alignment horizontal="center" vertical="top"/>
    </xf>
    <xf numFmtId="0" fontId="6" fillId="0" borderId="6" xfId="0" applyFont="1" applyBorder="1" applyAlignment="1" applyProtection="1">
      <alignment horizontal="center" vertical="top"/>
    </xf>
    <xf numFmtId="0" fontId="6" fillId="0" borderId="13" xfId="0" applyFont="1" applyBorder="1" applyAlignment="1" applyProtection="1">
      <alignment horizontal="center" vertical="top"/>
    </xf>
    <xf numFmtId="0" fontId="4"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7" fillId="0" borderId="2" xfId="0" applyFont="1" applyBorder="1" applyAlignment="1">
      <alignment horizontal="center"/>
    </xf>
    <xf numFmtId="0" fontId="7" fillId="0" borderId="4"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6" borderId="2"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cellXfs>
  <cellStyles count="6">
    <cellStyle name="Bad" xfId="3" builtinId="27"/>
    <cellStyle name="Comma" xfId="1" builtinId="3"/>
    <cellStyle name="Good" xfId="2" builtinId="26"/>
    <cellStyle name="Hyperlink" xfId="5" builtinId="8"/>
    <cellStyle name="Normal" xfId="0" builtinId="0"/>
    <cellStyle name="Style 1" xfId="4" xr:uid="{00000000-0005-0000-0000-000005000000}"/>
  </cellStyles>
  <dxfs count="29">
    <dxf>
      <numFmt numFmtId="168" formatCode="0.00_);[Red]\(0.00\)"/>
    </dxf>
    <dxf>
      <numFmt numFmtId="168" formatCode="0.00_);[Red]\(0.00\)"/>
      <border diagonalUp="0" diagonalDown="0">
        <left style="thin">
          <color indexed="64"/>
        </left>
        <right/>
        <top/>
        <bottom/>
        <vertical/>
        <horizontal/>
      </border>
    </dxf>
    <dxf>
      <numFmt numFmtId="168" formatCode="0.00_);[Red]\(0.00\)"/>
    </dxf>
    <dxf>
      <numFmt numFmtId="168" formatCode="0.00_);[Red]\(0.00\)"/>
    </dxf>
    <dxf>
      <numFmt numFmtId="168" formatCode="0.00_);[Red]\(0.00\)"/>
      <border diagonalUp="0" diagonalDown="0">
        <left/>
        <right style="thin">
          <color indexed="64"/>
        </right>
        <top/>
        <bottom/>
        <vertical/>
        <horizontal/>
      </border>
    </dxf>
    <dxf>
      <numFmt numFmtId="168" formatCode="0.00_);[Red]\(0.00\)"/>
      <border diagonalUp="0" diagonalDown="0">
        <left style="thin">
          <color indexed="64"/>
        </left>
        <right/>
        <top/>
        <bottom/>
        <vertical/>
        <horizontal/>
      </border>
    </dxf>
    <dxf>
      <numFmt numFmtId="168" formatCode="0.00_);[Red]\(0.00\)"/>
    </dxf>
    <dxf>
      <numFmt numFmtId="168" formatCode="0.00_);[Red]\(0.00\)"/>
    </dxf>
    <dxf>
      <numFmt numFmtId="168" formatCode="0.00_);[Red]\(0.00\)"/>
      <border diagonalUp="0" diagonalDown="0">
        <left/>
        <right style="thin">
          <color indexed="64"/>
        </right>
        <top/>
        <bottom/>
        <vertical/>
        <horizontal/>
      </border>
    </dxf>
    <dxf>
      <numFmt numFmtId="168" formatCode="0.00_);[Red]\(0.00\)"/>
      <border diagonalUp="0" diagonalDown="0">
        <left style="thin">
          <color indexed="64"/>
        </left>
        <right/>
        <top/>
        <bottom/>
        <vertical/>
        <horizontal/>
      </border>
    </dxf>
    <dxf>
      <alignment horizontal="right" vertical="center" textRotation="0" wrapText="0" indent="0" justifyLastLine="0" shrinkToFit="0" readingOrder="0"/>
    </dxf>
    <dxf>
      <border outline="0">
        <right style="thin">
          <color indexed="64"/>
        </right>
      </border>
    </dxf>
    <dxf>
      <alignment horizontal="center" vertical="center" textRotation="0" wrapText="0" indent="0" justifyLastLine="0" shrinkToFit="0" readingOrder="0"/>
    </dxf>
    <dxf>
      <font>
        <color rgb="FF9C0006"/>
      </font>
      <fill>
        <patternFill>
          <bgColor rgb="FFFFC7CE"/>
        </patternFill>
      </fill>
    </dxf>
    <dxf>
      <numFmt numFmtId="164" formatCode="_(* #,##0.00_);_(* \(#,##0.00\);_(* &quot;-&quot;??_);_(@_)"/>
      <alignment horizontal="center" vertical="center" textRotation="0" wrapText="0" indent="0" justifyLastLine="0" shrinkToFit="0" readingOrder="0"/>
      <border diagonalUp="0" diagonalDown="0">
        <left style="thin">
          <color indexed="64"/>
        </left>
        <right/>
        <top/>
        <bottom/>
        <vertical/>
        <horizontal/>
      </border>
    </dxf>
    <dxf>
      <numFmt numFmtId="165" formatCode="_(* #,##0.0_);_(* \(#,##0.0\);_(* &quot;-&quot;??_);_(@_)"/>
      <alignment horizontal="center" vertical="center" textRotation="0" wrapText="0" indent="0" justifyLastLine="0" shrinkToFit="0" readingOrder="0"/>
      <border diagonalUp="0" diagonalDown="0">
        <left style="medium">
          <color indexed="64"/>
        </left>
        <right/>
        <top/>
        <bottom/>
        <vertical/>
        <horizontal/>
      </border>
    </dxf>
    <dxf>
      <numFmt numFmtId="164" formatCode="_(* #,##0.00_);_(* \(#,##0.00\);_(* &quot;-&quot;??_);_(@_)"/>
      <border diagonalUp="0" diagonalDown="0">
        <left style="thin">
          <color indexed="64"/>
        </left>
        <right/>
        <top/>
        <bottom style="thin">
          <color indexed="64"/>
        </bottom>
        <vertical/>
        <horizontal/>
      </border>
    </dxf>
    <dxf>
      <numFmt numFmtId="165" formatCode="_(* #,##0.0_);_(* \(#,##0.0\);_(* &quot;-&quot;??_);_(@_)"/>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style="thin">
          <color indexed="64"/>
        </bottom>
        <vertical/>
        <horizontal/>
      </border>
    </dxf>
    <dxf>
      <numFmt numFmtId="165" formatCode="_(* #,##0.0_);_(* \(#,##0.0\);_(* &quot;-&quot;??_);_(@_)"/>
      <border diagonalUp="0" diagonalDown="0">
        <left style="thin">
          <color indexed="64"/>
        </left>
        <right/>
        <top/>
        <bottom/>
        <vertical/>
        <horizontal/>
      </border>
    </dxf>
    <dxf>
      <border diagonalUp="0" diagonalDown="0">
        <left style="thin">
          <color indexed="64"/>
        </left>
        <right style="thin">
          <color indexed="64"/>
        </right>
        <top/>
        <bottom/>
        <vertical/>
        <horizontal/>
      </border>
    </dxf>
    <dxf>
      <alignment horizontal="center" vertical="bottom" textRotation="0" wrapText="0" indent="0" justifyLastLine="0" shrinkToFit="0" readingOrder="0"/>
      <border diagonalUp="0" diagonalDown="0">
        <left style="thin">
          <color indexed="64"/>
        </left>
        <right style="thin">
          <color indexed="64"/>
        </right>
        <top/>
        <bottom/>
        <vertical/>
        <horizontal/>
      </border>
    </dxf>
    <dxf>
      <border outline="0">
        <right style="medium">
          <color indexed="64"/>
        </right>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6F694"/>
      <color rgb="FFDDFC42"/>
      <color rgb="FFE8FD7F"/>
      <color rgb="FFCCFF33"/>
      <color rgb="FFFFFF66"/>
      <color rgb="FFF86262"/>
      <color rgb="FFDFC929"/>
      <color rgb="FFF9C4C3"/>
      <color rgb="FF8DF165"/>
      <color rgb="FFF289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B6-4890-8F49-E03F22CC42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B6-4890-8F49-E03F22CC42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B6-4890-8F49-E03F22CC42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3B6-4890-8F49-E03F22CC42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3B6-4890-8F49-E03F22CC426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3B6-4890-8F49-E03F22CC426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3B6-4890-8F49-E03F22CC426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'Installation estimate'!$P$5:$V$5</c:f>
              <c:strCache>
                <c:ptCount val="7"/>
                <c:pt idx="0">
                  <c:v> Materials </c:v>
                </c:pt>
                <c:pt idx="1">
                  <c:v> Barlows </c:v>
                </c:pt>
                <c:pt idx="2">
                  <c:v>Contingency</c:v>
                </c:pt>
                <c:pt idx="3">
                  <c:v> Ben Com </c:v>
                </c:pt>
                <c:pt idx="4">
                  <c:v> VAT </c:v>
                </c:pt>
                <c:pt idx="5">
                  <c:v> Interest </c:v>
                </c:pt>
                <c:pt idx="6">
                  <c:v>TOTAL</c:v>
                </c:pt>
              </c:strCache>
            </c:strRef>
          </c:cat>
          <c:val>
            <c:numRef>
              <c:f>'Installation estimate'!$P$6:$V$6</c:f>
              <c:numCache>
                <c:formatCode>_(* #,##0.00_);_(* \(#,##0.00\);_(* "-"??_);_(@_)</c:formatCode>
                <c:ptCount val="7"/>
                <c:pt idx="0">
                  <c:v>0</c:v>
                </c:pt>
                <c:pt idx="1">
                  <c:v>0</c:v>
                </c:pt>
                <c:pt idx="2">
                  <c:v>0</c:v>
                </c:pt>
                <c:pt idx="3" formatCode="0.00">
                  <c:v>0</c:v>
                </c:pt>
                <c:pt idx="4">
                  <c:v>0</c:v>
                </c:pt>
                <c:pt idx="5" formatCode="0.00">
                  <c:v>0</c:v>
                </c:pt>
                <c:pt idx="6">
                  <c:v>0</c:v>
                </c:pt>
              </c:numCache>
            </c:numRef>
          </c:val>
          <c:extLst>
            <c:ext xmlns:c16="http://schemas.microsoft.com/office/drawing/2014/chart" uri="{C3380CC4-5D6E-409C-BE32-E72D297353CC}">
              <c16:uniqueId val="{00000000-6052-4C91-A3D2-889E24EEAA22}"/>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pct5">
      <a:fgClr>
        <a:schemeClr val="accent3">
          <a:lumMod val="60000"/>
          <a:lumOff val="40000"/>
        </a:schemeClr>
      </a:fgClr>
      <a:bgClr>
        <a:schemeClr val="bg1"/>
      </a:bgClr>
    </a:patt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2286000</xdr:colOff>
      <xdr:row>6</xdr:row>
      <xdr:rowOff>76200</xdr:rowOff>
    </xdr:to>
    <xdr:pic>
      <xdr:nvPicPr>
        <xdr:cNvPr id="2" name="Picture 1">
          <a:extLst>
            <a:ext uri="{FF2B5EF4-FFF2-40B4-BE49-F238E27FC236}">
              <a16:creationId xmlns:a16="http://schemas.microsoft.com/office/drawing/2014/main" id="{D826F8E5-AD74-4BE0-AFF0-B19B899CA3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2286000" cy="1276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76200</xdr:colOff>
      <xdr:row>11</xdr:row>
      <xdr:rowOff>119062</xdr:rowOff>
    </xdr:from>
    <xdr:to>
      <xdr:col>21</xdr:col>
      <xdr:colOff>381000</xdr:colOff>
      <xdr:row>26</xdr:row>
      <xdr:rowOff>4762</xdr:rowOff>
    </xdr:to>
    <xdr:graphicFrame macro="">
      <xdr:nvGraphicFramePr>
        <xdr:cNvPr id="2" name="Chart 1">
          <a:extLst>
            <a:ext uri="{FF2B5EF4-FFF2-40B4-BE49-F238E27FC236}">
              <a16:creationId xmlns:a16="http://schemas.microsoft.com/office/drawing/2014/main" id="{787121F2-374E-4656-9610-5CBB8B75B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723900</xdr:colOff>
      <xdr:row>5</xdr:row>
      <xdr:rowOff>295275</xdr:rowOff>
    </xdr:from>
    <xdr:to>
      <xdr:col>2</xdr:col>
      <xdr:colOff>1847850</xdr:colOff>
      <xdr:row>7</xdr:row>
      <xdr:rowOff>76200</xdr:rowOff>
    </xdr:to>
    <xdr:pic>
      <xdr:nvPicPr>
        <xdr:cNvPr id="3" name="Picture 2">
          <a:extLst>
            <a:ext uri="{FF2B5EF4-FFF2-40B4-BE49-F238E27FC236}">
              <a16:creationId xmlns:a16="http://schemas.microsoft.com/office/drawing/2014/main" id="{292B71ED-5A51-44B9-A34F-C0E518A4D3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67025"/>
          <a:ext cx="1123950" cy="1123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4db21a0f54c34a/Documents%20from%20Samsung%20Laptop/CHESTER%20COMMUNITY%20ENERGY/NEW%20GENERATION/BUILDING%20VIABILITY%20SPREADSHEETS/LED%20VIABILITY%2016%20ROOM%20VERSION%20DE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Usage"/>
      <sheetName val="Energy Savings"/>
      <sheetName val="Installation estimate"/>
      <sheetName val="Repayment calculation"/>
      <sheetName val="Techical Info"/>
      <sheetName val="Lighting terminology"/>
    </sheetNames>
    <sheetDataSet>
      <sheetData sheetId="0"/>
      <sheetData sheetId="1"/>
      <sheetData sheetId="2"/>
      <sheetData sheetId="3"/>
      <sheetData sheetId="4">
        <row r="9">
          <cell r="C9">
            <v>3</v>
          </cell>
        </row>
      </sheetData>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H56" totalsRowShown="0" tableBorderDxfId="22">
  <tableColumns count="8">
    <tableColumn id="1" xr3:uid="{00000000-0010-0000-0000-000001000000}" name="Column1" dataDxfId="21"/>
    <tableColumn id="2" xr3:uid="{00000000-0010-0000-0000-000002000000}" name="Column2" dataDxfId="20"/>
    <tableColumn id="3" xr3:uid="{00000000-0010-0000-0000-000003000000}" name="        OLD LIGHTS" dataDxfId="19"/>
    <tableColumn id="4" xr3:uid="{00000000-0010-0000-0000-000004000000}" name="Column3" dataDxfId="18" dataCellStyle="Comma"/>
    <tableColumn id="5" xr3:uid="{00000000-0010-0000-0000-000005000000}" name="        NEW LIGHTS" dataDxfId="17"/>
    <tableColumn id="6" xr3:uid="{00000000-0010-0000-0000-000006000000}" name="Column4" dataDxfId="16"/>
    <tableColumn id="7" xr3:uid="{00000000-0010-0000-0000-000007000000}" name="       S A V I N G S " dataDxfId="15"/>
    <tableColumn id="8" xr3:uid="{00000000-0010-0000-0000-000008000000}" name="Column5" dataDxfId="14"/>
  </tableColumns>
  <tableStyleInfo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1E4B65-DC4F-4985-B227-71A15CA2D6BC}" name="Table2" displayName="Table2" ref="G3:Q21" totalsRowShown="0" headerRowDxfId="12" tableBorderDxfId="11">
  <autoFilter ref="G3:Q21" xr:uid="{E907311D-00A2-40A1-9485-EC17F422E19E}"/>
  <tableColumns count="11">
    <tableColumn id="1" xr3:uid="{44D5180B-C1E9-47F9-85A7-4F13CB1D3281}" name="Column1" dataDxfId="10"/>
    <tableColumn id="2" xr3:uid="{D3DCBB01-1149-40E8-A4CB-54F2A00A48CC}" name="Outstanding" dataDxfId="9"/>
    <tableColumn id="3" xr3:uid="{7ADBB68D-1A1B-4234-9DAA-260072CC2D58}" name="Interest" dataDxfId="8"/>
    <tableColumn id="4" xr3:uid="{A6270EBE-871B-41CB-AFD3-4499FE4C7136}" name="Outstanding2" dataDxfId="7"/>
    <tableColumn id="5" xr3:uid="{8DDAF36B-E7F3-4C6B-B0F3-709AF51AE616}" name="Interest3" dataDxfId="6"/>
    <tableColumn id="6" xr3:uid="{0D75154C-6D3F-4913-BC3F-C532EB0300F3}" name="Outstanding4" dataDxfId="5"/>
    <tableColumn id="7" xr3:uid="{B76FBE11-7CB1-4EF2-B0C1-F45096786EFC}" name="Interest5" dataDxfId="4"/>
    <tableColumn id="8" xr3:uid="{841AE665-1227-4D99-B443-F040BAE0151A}" name="Outstanding6" dataDxfId="3"/>
    <tableColumn id="9" xr3:uid="{E5B0F344-963D-4E11-8215-94FF33C12CEA}" name="Interest7" dataDxfId="2"/>
    <tableColumn id="10" xr3:uid="{91839652-6D6A-4797-85AE-779BF55C0AF3}" name="Outstanding8" dataDxfId="1"/>
    <tableColumn id="11" xr3:uid="{5593D106-0F3C-4889-8504-09249949B8DC}" name="Interest9"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VAT@%2020%25" TargetMode="External"/><Relationship Id="rId1" Type="http://schemas.openxmlformats.org/officeDocument/2006/relationships/hyperlink" Target="mailto:VAT@%2020%25"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urbancottageindustries.com/colours/" TargetMode="External"/><Relationship Id="rId13" Type="http://schemas.openxmlformats.org/officeDocument/2006/relationships/hyperlink" Target="https://www.ledlightexpert.com/" TargetMode="External"/><Relationship Id="rId3" Type="http://schemas.openxmlformats.org/officeDocument/2006/relationships/hyperlink" Target="https://www.urbancottageindustries.com/lighting-terminology/" TargetMode="External"/><Relationship Id="rId7" Type="http://schemas.openxmlformats.org/officeDocument/2006/relationships/hyperlink" Target="https://www.urbancottageindustries.com/lighting-terminology/" TargetMode="External"/><Relationship Id="rId12" Type="http://schemas.openxmlformats.org/officeDocument/2006/relationships/hyperlink" Target="https://www.ledlightexpert.com/Parking-Lot-Lights_c_19.html" TargetMode="External"/><Relationship Id="rId2" Type="http://schemas.openxmlformats.org/officeDocument/2006/relationships/hyperlink" Target="https://www.urbancottageindustries.com/lighting-terminology/" TargetMode="External"/><Relationship Id="rId1" Type="http://schemas.openxmlformats.org/officeDocument/2006/relationships/hyperlink" Target="http://www.factorylux.com/" TargetMode="External"/><Relationship Id="rId6" Type="http://schemas.openxmlformats.org/officeDocument/2006/relationships/hyperlink" Target="https://www.urbancottageindustries.com/bathroom-and-outdoor/" TargetMode="External"/><Relationship Id="rId11" Type="http://schemas.openxmlformats.org/officeDocument/2006/relationships/hyperlink" Target="https://www.ledlightexpert.com/T8-LED-Retrofit-Bulbs_c_52.html" TargetMode="External"/><Relationship Id="rId5" Type="http://schemas.openxmlformats.org/officeDocument/2006/relationships/hyperlink" Target="https://www.urbancottageindustries.com/light-fixtures/light-bulbs" TargetMode="External"/><Relationship Id="rId15" Type="http://schemas.openxmlformats.org/officeDocument/2006/relationships/drawing" Target="../drawings/drawing3.xml"/><Relationship Id="rId10" Type="http://schemas.openxmlformats.org/officeDocument/2006/relationships/hyperlink" Target="https://www.urbancottageindustries.com/made-for-you/steampunk-lighting" TargetMode="External"/><Relationship Id="rId4" Type="http://schemas.openxmlformats.org/officeDocument/2006/relationships/hyperlink" Target="https://www.urbancottageindustries.com/light-fixtures/lamp-shades/coolicon-lamp-shades" TargetMode="External"/><Relationship Id="rId9" Type="http://schemas.openxmlformats.org/officeDocument/2006/relationships/hyperlink" Target="https://www.urbancottageindustries.com/lighting-terminology/" TargetMode="External"/><Relationship Id="rId1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36"/>
  <sheetViews>
    <sheetView tabSelected="1" zoomScaleNormal="100" workbookViewId="0">
      <selection activeCell="F6" sqref="F6"/>
    </sheetView>
  </sheetViews>
  <sheetFormatPr defaultRowHeight="15" x14ac:dyDescent="0.25"/>
  <cols>
    <col min="2" max="2" width="41.42578125" customWidth="1"/>
    <col min="3" max="3" width="36.5703125" customWidth="1"/>
    <col min="4" max="4" width="10.7109375" bestFit="1" customWidth="1"/>
    <col min="5" max="5" width="5.140625" customWidth="1"/>
    <col min="6" max="6" width="54.42578125" customWidth="1"/>
  </cols>
  <sheetData>
    <row r="1" spans="2:6" ht="18.75" x14ac:dyDescent="0.3">
      <c r="C1" s="23" t="s">
        <v>443</v>
      </c>
    </row>
    <row r="2" spans="2:6" ht="15.75" x14ac:dyDescent="0.25">
      <c r="C2" s="46" t="s">
        <v>440</v>
      </c>
      <c r="D2" s="11" t="s">
        <v>446</v>
      </c>
    </row>
    <row r="3" spans="2:6" x14ac:dyDescent="0.25">
      <c r="C3" s="46" t="s">
        <v>441</v>
      </c>
      <c r="D3" s="346">
        <v>43632</v>
      </c>
    </row>
    <row r="4" spans="2:6" x14ac:dyDescent="0.25">
      <c r="C4" s="46" t="s">
        <v>442</v>
      </c>
      <c r="D4" s="346">
        <v>44393</v>
      </c>
    </row>
    <row r="8" spans="2:6" ht="21" x14ac:dyDescent="0.35">
      <c r="B8" s="23" t="s">
        <v>52</v>
      </c>
      <c r="C8" s="23"/>
      <c r="F8" s="130" t="s">
        <v>243</v>
      </c>
    </row>
    <row r="9" spans="2:6" x14ac:dyDescent="0.25">
      <c r="B9" t="s">
        <v>369</v>
      </c>
      <c r="C9" s="163" t="e">
        <f>'Energy Savings'!G57/'Repayment calculation'!C17*'Energy Savings'!D3/100</f>
        <v>#DIV/0!</v>
      </c>
      <c r="F9" s="46" t="s">
        <v>244</v>
      </c>
    </row>
    <row r="10" spans="2:6" x14ac:dyDescent="0.25">
      <c r="E10">
        <v>1</v>
      </c>
      <c r="F10" t="s">
        <v>310</v>
      </c>
    </row>
    <row r="11" spans="2:6" x14ac:dyDescent="0.25">
      <c r="B11" t="s">
        <v>314</v>
      </c>
      <c r="C11" s="240"/>
      <c r="E11">
        <v>2</v>
      </c>
      <c r="F11" t="s">
        <v>311</v>
      </c>
    </row>
    <row r="12" spans="2:6" x14ac:dyDescent="0.25">
      <c r="B12" t="s">
        <v>11</v>
      </c>
      <c r="C12" s="240"/>
      <c r="E12">
        <v>3</v>
      </c>
      <c r="F12" t="s">
        <v>312</v>
      </c>
    </row>
    <row r="13" spans="2:6" x14ac:dyDescent="0.25">
      <c r="B13" t="s">
        <v>12</v>
      </c>
      <c r="C13" s="240"/>
    </row>
    <row r="14" spans="2:6" x14ac:dyDescent="0.25">
      <c r="B14" t="s">
        <v>13</v>
      </c>
      <c r="C14" s="240"/>
      <c r="F14" s="46" t="s">
        <v>245</v>
      </c>
    </row>
    <row r="15" spans="2:6" x14ac:dyDescent="0.25">
      <c r="B15" t="s">
        <v>14</v>
      </c>
      <c r="C15" s="240"/>
      <c r="E15">
        <v>4</v>
      </c>
      <c r="F15" t="s">
        <v>313</v>
      </c>
    </row>
    <row r="16" spans="2:6" x14ac:dyDescent="0.25">
      <c r="B16" t="s">
        <v>15</v>
      </c>
      <c r="C16" s="240"/>
      <c r="E16">
        <v>5</v>
      </c>
      <c r="F16" t="s">
        <v>260</v>
      </c>
    </row>
    <row r="17" spans="2:6" x14ac:dyDescent="0.25">
      <c r="B17" t="s">
        <v>16</v>
      </c>
      <c r="C17" s="240"/>
      <c r="E17">
        <v>6</v>
      </c>
      <c r="F17" t="s">
        <v>262</v>
      </c>
    </row>
    <row r="18" spans="2:6" x14ac:dyDescent="0.25">
      <c r="B18" t="s">
        <v>43</v>
      </c>
      <c r="C18" s="172">
        <f>'Installation estimate'!K66</f>
        <v>0</v>
      </c>
      <c r="E18">
        <v>7</v>
      </c>
      <c r="F18" t="s">
        <v>263</v>
      </c>
    </row>
    <row r="19" spans="2:6" x14ac:dyDescent="0.25">
      <c r="B19" t="s">
        <v>139</v>
      </c>
      <c r="C19" s="240"/>
      <c r="E19">
        <v>8</v>
      </c>
      <c r="F19" t="s">
        <v>264</v>
      </c>
    </row>
    <row r="20" spans="2:6" x14ac:dyDescent="0.25">
      <c r="B20" t="s">
        <v>141</v>
      </c>
      <c r="C20" s="240"/>
    </row>
    <row r="21" spans="2:6" x14ac:dyDescent="0.25">
      <c r="B21" t="s">
        <v>142</v>
      </c>
      <c r="C21" s="240"/>
      <c r="F21" s="46" t="s">
        <v>277</v>
      </c>
    </row>
    <row r="22" spans="2:6" x14ac:dyDescent="0.25">
      <c r="B22" t="s">
        <v>140</v>
      </c>
      <c r="C22" s="240"/>
      <c r="E22">
        <v>9</v>
      </c>
      <c r="F22" t="s">
        <v>278</v>
      </c>
    </row>
    <row r="23" spans="2:6" x14ac:dyDescent="0.25">
      <c r="B23" t="s">
        <v>315</v>
      </c>
      <c r="C23" s="240"/>
      <c r="F23" t="s">
        <v>148</v>
      </c>
    </row>
    <row r="24" spans="2:6" x14ac:dyDescent="0.25">
      <c r="F24" t="s">
        <v>56</v>
      </c>
    </row>
    <row r="25" spans="2:6" x14ac:dyDescent="0.25">
      <c r="F25" t="s">
        <v>97</v>
      </c>
    </row>
    <row r="26" spans="2:6" ht="18.75" x14ac:dyDescent="0.25">
      <c r="B26" s="170" t="s">
        <v>304</v>
      </c>
      <c r="F26" s="48" t="s">
        <v>135</v>
      </c>
    </row>
    <row r="27" spans="2:6" ht="15.75" x14ac:dyDescent="0.25">
      <c r="B27" s="169" t="s">
        <v>317</v>
      </c>
      <c r="C27" s="99" t="s">
        <v>370</v>
      </c>
      <c r="F27" t="s">
        <v>143</v>
      </c>
    </row>
    <row r="28" spans="2:6" ht="15.75" x14ac:dyDescent="0.25">
      <c r="B28" s="169" t="s">
        <v>318</v>
      </c>
      <c r="C28" s="99" t="s">
        <v>309</v>
      </c>
      <c r="F28" t="s">
        <v>144</v>
      </c>
    </row>
    <row r="29" spans="2:6" ht="15.75" x14ac:dyDescent="0.25">
      <c r="B29" s="169" t="s">
        <v>319</v>
      </c>
      <c r="C29" s="99" t="s">
        <v>305</v>
      </c>
      <c r="F29" t="s">
        <v>237</v>
      </c>
    </row>
    <row r="30" spans="2:6" ht="15.75" x14ac:dyDescent="0.25">
      <c r="B30" s="169" t="s">
        <v>320</v>
      </c>
      <c r="C30" s="99" t="s">
        <v>316</v>
      </c>
      <c r="F30" t="s">
        <v>235</v>
      </c>
    </row>
    <row r="31" spans="2:6" ht="15.75" x14ac:dyDescent="0.25">
      <c r="B31" s="169" t="s">
        <v>321</v>
      </c>
      <c r="C31" s="99" t="s">
        <v>306</v>
      </c>
    </row>
    <row r="32" spans="2:6" ht="15.75" x14ac:dyDescent="0.25">
      <c r="B32" s="169" t="s">
        <v>322</v>
      </c>
      <c r="C32" s="99" t="s">
        <v>307</v>
      </c>
      <c r="E32">
        <v>10</v>
      </c>
      <c r="F32" s="46" t="s">
        <v>279</v>
      </c>
    </row>
    <row r="33" spans="6:6" x14ac:dyDescent="0.25">
      <c r="F33" t="s">
        <v>281</v>
      </c>
    </row>
    <row r="34" spans="6:6" x14ac:dyDescent="0.25">
      <c r="F34" t="s">
        <v>282</v>
      </c>
    </row>
    <row r="35" spans="6:6" x14ac:dyDescent="0.25">
      <c r="F35" t="s">
        <v>283</v>
      </c>
    </row>
    <row r="36" spans="6:6" x14ac:dyDescent="0.25">
      <c r="F36" t="s">
        <v>284</v>
      </c>
    </row>
  </sheetData>
  <pageMargins left="0.7" right="0.7" top="0.75" bottom="0.75" header="0.3" footer="0.3"/>
  <pageSetup paperSize="9" orientation="portrait" horizontalDpi="360" verticalDpi="360" r:id="rId1"/>
  <headerFooter>
    <oddHeader>&amp;CNew Generation Fund 2019</oddHeader>
    <oddFooter>&amp;CChester Community Energy - LED Replacement Project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137"/>
  <sheetViews>
    <sheetView topLeftCell="A4" zoomScale="110" zoomScaleNormal="110" workbookViewId="0">
      <selection activeCell="Z8" sqref="Z8"/>
    </sheetView>
  </sheetViews>
  <sheetFormatPr defaultRowHeight="15" x14ac:dyDescent="0.25"/>
  <cols>
    <col min="1" max="1" width="6.28515625" style="243" customWidth="1"/>
    <col min="2" max="2" width="24.7109375" style="243" customWidth="1"/>
    <col min="3" max="3" width="5.140625" style="243" customWidth="1"/>
    <col min="4" max="4" width="4.7109375" style="243" customWidth="1"/>
    <col min="5" max="5" width="3.42578125" style="243" customWidth="1"/>
    <col min="6" max="6" width="4.140625" style="243" customWidth="1"/>
    <col min="7" max="7" width="3.28515625" style="243" customWidth="1"/>
    <col min="8" max="8" width="3.7109375" style="243" customWidth="1"/>
    <col min="9" max="9" width="3.42578125" style="243" customWidth="1"/>
    <col min="10" max="11" width="12.140625" style="243" customWidth="1"/>
    <col min="12" max="12" width="8.5703125" style="243" customWidth="1"/>
    <col min="13" max="13" width="3" style="243" customWidth="1"/>
    <col min="14" max="14" width="15.85546875" style="243" customWidth="1"/>
    <col min="15" max="15" width="6" style="243" customWidth="1"/>
    <col min="16" max="17" width="7.85546875" style="243" customWidth="1"/>
    <col min="18" max="18" width="3.5703125" style="243" customWidth="1"/>
    <col min="19" max="19" width="4.28515625" style="243" customWidth="1"/>
    <col min="20" max="20" width="4.7109375" style="243" customWidth="1"/>
    <col min="21" max="21" width="14.5703125" style="243" customWidth="1"/>
    <col min="22" max="22" width="11.5703125" style="243" customWidth="1"/>
    <col min="23" max="23" width="7.140625" style="243" customWidth="1"/>
    <col min="24" max="24" width="9.140625" style="243"/>
    <col min="25" max="25" width="11.5703125" style="243" customWidth="1"/>
    <col min="26" max="27" width="10.85546875" style="243" customWidth="1"/>
    <col min="28" max="16384" width="9.140625" style="243"/>
  </cols>
  <sheetData>
    <row r="1" spans="1:24" ht="21" x14ac:dyDescent="0.35">
      <c r="B1" s="244">
        <f>'Front Sheet'!C8</f>
        <v>0</v>
      </c>
      <c r="F1" s="378" t="s">
        <v>85</v>
      </c>
      <c r="G1" s="378"/>
      <c r="H1" s="378"/>
      <c r="I1" s="378"/>
      <c r="J1" s="378"/>
      <c r="K1" s="378"/>
      <c r="L1" s="378"/>
      <c r="M1" s="378"/>
      <c r="N1" s="378"/>
    </row>
    <row r="2" spans="1:24" ht="9.75" customHeight="1" x14ac:dyDescent="0.35">
      <c r="B2" s="244"/>
      <c r="F2" s="245"/>
      <c r="G2" s="245"/>
      <c r="H2" s="245"/>
      <c r="I2" s="245"/>
      <c r="J2" s="245"/>
      <c r="K2" s="245"/>
      <c r="L2" s="245"/>
      <c r="M2" s="245"/>
      <c r="N2" s="245"/>
    </row>
    <row r="3" spans="1:24" ht="21" customHeight="1" x14ac:dyDescent="0.35">
      <c r="B3" s="246" t="s">
        <v>238</v>
      </c>
      <c r="C3" s="246"/>
      <c r="D3" s="246"/>
      <c r="E3" s="246"/>
      <c r="F3" s="245"/>
      <c r="G3" s="245"/>
      <c r="H3" s="245"/>
      <c r="I3" s="245"/>
      <c r="J3" s="245"/>
      <c r="K3" s="245"/>
      <c r="L3" s="245"/>
      <c r="M3" s="245"/>
      <c r="N3" s="245"/>
    </row>
    <row r="4" spans="1:24" ht="9" customHeight="1" x14ac:dyDescent="0.35">
      <c r="B4" s="247"/>
      <c r="F4" s="245"/>
      <c r="G4" s="245"/>
      <c r="H4" s="245"/>
      <c r="I4" s="245"/>
      <c r="J4" s="245"/>
      <c r="K4" s="245"/>
      <c r="L4" s="245"/>
      <c r="M4" s="245"/>
      <c r="N4" s="245"/>
    </row>
    <row r="5" spans="1:24" ht="16.5" customHeight="1" x14ac:dyDescent="0.35">
      <c r="B5" s="367" t="s">
        <v>246</v>
      </c>
      <c r="C5" s="368"/>
      <c r="F5" s="369" t="s">
        <v>247</v>
      </c>
      <c r="G5" s="373"/>
      <c r="H5" s="373"/>
      <c r="I5" s="373"/>
      <c r="J5" s="373"/>
      <c r="K5" s="373"/>
      <c r="L5" s="370"/>
      <c r="M5" s="245"/>
      <c r="N5" s="245"/>
      <c r="P5" s="248">
        <v>40000</v>
      </c>
      <c r="Q5" s="243" t="s">
        <v>290</v>
      </c>
    </row>
    <row r="6" spans="1:24" ht="36" x14ac:dyDescent="0.25">
      <c r="B6" s="249" t="s">
        <v>150</v>
      </c>
      <c r="C6" s="250" t="s">
        <v>116</v>
      </c>
      <c r="F6" s="382" t="s">
        <v>444</v>
      </c>
      <c r="G6" s="383"/>
      <c r="H6" s="383"/>
      <c r="I6" s="383"/>
      <c r="J6" s="383"/>
      <c r="K6" s="383"/>
      <c r="L6" s="384"/>
      <c r="N6" s="251" t="s">
        <v>251</v>
      </c>
      <c r="P6" s="374" t="s">
        <v>293</v>
      </c>
      <c r="Q6" s="375"/>
      <c r="U6" s="362" t="s">
        <v>445</v>
      </c>
    </row>
    <row r="7" spans="1:24" ht="36.75" customHeight="1" x14ac:dyDescent="0.25">
      <c r="B7" s="252" t="s">
        <v>113</v>
      </c>
      <c r="C7" s="253">
        <v>23</v>
      </c>
      <c r="F7" s="379" t="s">
        <v>0</v>
      </c>
      <c r="G7" s="380"/>
      <c r="H7" s="380"/>
      <c r="I7" s="381"/>
      <c r="J7" s="254" t="s">
        <v>29</v>
      </c>
      <c r="K7" s="255" t="s">
        <v>9</v>
      </c>
      <c r="L7" s="256" t="s">
        <v>239</v>
      </c>
      <c r="N7" s="257" t="s">
        <v>98</v>
      </c>
      <c r="P7" s="258" t="s">
        <v>291</v>
      </c>
      <c r="Q7" s="259" t="s">
        <v>292</v>
      </c>
      <c r="U7" s="357" t="s">
        <v>0</v>
      </c>
      <c r="V7" s="358" t="str">
        <f t="shared" ref="V7:V30" si="0">J7</f>
        <v>hours/week (average)</v>
      </c>
      <c r="W7" s="366" t="str">
        <f t="shared" ref="W7:W30" si="1">K7</f>
        <v>Hours/year</v>
      </c>
      <c r="X7" s="359" t="str">
        <f t="shared" ref="X7:X30" si="2">L7</f>
        <v>Load Factor %</v>
      </c>
    </row>
    <row r="8" spans="1:24" x14ac:dyDescent="0.25">
      <c r="B8" s="252" t="s">
        <v>112</v>
      </c>
      <c r="C8" s="253">
        <v>0</v>
      </c>
      <c r="E8" s="243">
        <f t="shared" ref="E8:F14" si="3">A34</f>
        <v>1</v>
      </c>
      <c r="F8" s="385">
        <f t="shared" si="3"/>
        <v>0</v>
      </c>
      <c r="G8" s="386"/>
      <c r="H8" s="386"/>
      <c r="I8" s="386"/>
      <c r="J8" s="100">
        <f t="shared" ref="J8:J21" si="4">K8/52</f>
        <v>0</v>
      </c>
      <c r="K8" s="173">
        <f t="shared" ref="K8:K30" si="5">K34+K61+K87+K113</f>
        <v>0</v>
      </c>
      <c r="L8" s="126">
        <f t="shared" ref="L8:L13" si="6">Y34*100</f>
        <v>0</v>
      </c>
      <c r="N8" s="260">
        <f>K8*'Repayment calculation'!$C$6</f>
        <v>0</v>
      </c>
      <c r="P8" s="261">
        <f t="shared" ref="P8:P16" si="7">$P$5-N8</f>
        <v>40000</v>
      </c>
      <c r="Q8" s="262" t="e">
        <f t="shared" ref="Q8:Q16" si="8">P8/K8</f>
        <v>#DIV/0!</v>
      </c>
      <c r="U8" s="355">
        <f t="shared" ref="U8:U30" si="9">B34</f>
        <v>0</v>
      </c>
      <c r="V8" s="363">
        <f t="shared" si="0"/>
        <v>0</v>
      </c>
      <c r="W8" s="360">
        <f t="shared" si="1"/>
        <v>0</v>
      </c>
      <c r="X8" s="363">
        <f t="shared" si="2"/>
        <v>0</v>
      </c>
    </row>
    <row r="9" spans="1:24" ht="16.5" customHeight="1" x14ac:dyDescent="0.25">
      <c r="B9" s="252" t="s">
        <v>114</v>
      </c>
      <c r="C9" s="253">
        <v>28</v>
      </c>
      <c r="E9" s="243">
        <f t="shared" si="3"/>
        <v>2</v>
      </c>
      <c r="F9" s="371">
        <f>B35</f>
        <v>0</v>
      </c>
      <c r="G9" s="372"/>
      <c r="H9" s="372"/>
      <c r="I9" s="372"/>
      <c r="J9" s="101">
        <f t="shared" si="4"/>
        <v>0</v>
      </c>
      <c r="K9" s="174">
        <f t="shared" si="5"/>
        <v>0</v>
      </c>
      <c r="L9" s="127">
        <f t="shared" si="6"/>
        <v>0</v>
      </c>
      <c r="M9" s="263"/>
      <c r="N9" s="264">
        <f>K9*'Repayment calculation'!$C$6</f>
        <v>0</v>
      </c>
      <c r="P9" s="261">
        <f t="shared" si="7"/>
        <v>40000</v>
      </c>
      <c r="Q9" s="265" t="e">
        <f t="shared" si="8"/>
        <v>#DIV/0!</v>
      </c>
      <c r="U9" s="252">
        <f t="shared" si="9"/>
        <v>0</v>
      </c>
      <c r="V9" s="364">
        <f t="shared" si="0"/>
        <v>0</v>
      </c>
      <c r="W9" s="356">
        <f t="shared" si="1"/>
        <v>0</v>
      </c>
      <c r="X9" s="364">
        <f t="shared" si="2"/>
        <v>0</v>
      </c>
    </row>
    <row r="10" spans="1:24" x14ac:dyDescent="0.25">
      <c r="B10" s="266" t="s">
        <v>115</v>
      </c>
      <c r="C10" s="267">
        <v>0</v>
      </c>
      <c r="E10" s="243">
        <f t="shared" si="3"/>
        <v>3</v>
      </c>
      <c r="F10" s="371">
        <f t="shared" si="3"/>
        <v>0</v>
      </c>
      <c r="G10" s="372"/>
      <c r="H10" s="372"/>
      <c r="I10" s="372"/>
      <c r="J10" s="101">
        <f t="shared" si="4"/>
        <v>0</v>
      </c>
      <c r="K10" s="174">
        <f t="shared" si="5"/>
        <v>0</v>
      </c>
      <c r="L10" s="127">
        <f t="shared" si="6"/>
        <v>0</v>
      </c>
      <c r="M10" s="263"/>
      <c r="N10" s="264">
        <f>K10*'Repayment calculation'!$C$6</f>
        <v>0</v>
      </c>
      <c r="P10" s="261">
        <f t="shared" si="7"/>
        <v>40000</v>
      </c>
      <c r="Q10" s="265" t="e">
        <f t="shared" si="8"/>
        <v>#DIV/0!</v>
      </c>
      <c r="U10" s="252">
        <f t="shared" si="9"/>
        <v>0</v>
      </c>
      <c r="V10" s="364">
        <f t="shared" si="0"/>
        <v>0</v>
      </c>
      <c r="W10" s="356">
        <f t="shared" si="1"/>
        <v>0</v>
      </c>
      <c r="X10" s="364">
        <f t="shared" si="2"/>
        <v>0</v>
      </c>
    </row>
    <row r="11" spans="1:24" x14ac:dyDescent="0.25">
      <c r="B11" s="268" t="s">
        <v>149</v>
      </c>
      <c r="C11" s="269">
        <f>SUM(C7:C10)</f>
        <v>51</v>
      </c>
      <c r="E11" s="243">
        <f t="shared" si="3"/>
        <v>4</v>
      </c>
      <c r="F11" s="371">
        <f t="shared" si="3"/>
        <v>0</v>
      </c>
      <c r="G11" s="372"/>
      <c r="H11" s="372"/>
      <c r="I11" s="372"/>
      <c r="J11" s="101">
        <f t="shared" si="4"/>
        <v>0</v>
      </c>
      <c r="K11" s="174">
        <f t="shared" si="5"/>
        <v>0</v>
      </c>
      <c r="L11" s="127">
        <f t="shared" si="6"/>
        <v>0</v>
      </c>
      <c r="M11" s="263"/>
      <c r="N11" s="264">
        <f>K11*'Repayment calculation'!$C$6</f>
        <v>0</v>
      </c>
      <c r="P11" s="261">
        <f t="shared" si="7"/>
        <v>40000</v>
      </c>
      <c r="Q11" s="265" t="e">
        <f t="shared" si="8"/>
        <v>#DIV/0!</v>
      </c>
      <c r="U11" s="252">
        <f t="shared" si="9"/>
        <v>0</v>
      </c>
      <c r="V11" s="364">
        <f t="shared" si="0"/>
        <v>0</v>
      </c>
      <c r="W11" s="356">
        <f t="shared" si="1"/>
        <v>0</v>
      </c>
      <c r="X11" s="364">
        <f t="shared" si="2"/>
        <v>0</v>
      </c>
    </row>
    <row r="12" spans="1:24" x14ac:dyDescent="0.25">
      <c r="A12" s="263"/>
      <c r="E12" s="243">
        <f t="shared" si="3"/>
        <v>5</v>
      </c>
      <c r="F12" s="371">
        <f t="shared" si="3"/>
        <v>0</v>
      </c>
      <c r="G12" s="372"/>
      <c r="H12" s="372"/>
      <c r="I12" s="372"/>
      <c r="J12" s="101">
        <f t="shared" si="4"/>
        <v>0</v>
      </c>
      <c r="K12" s="174">
        <f t="shared" si="5"/>
        <v>0</v>
      </c>
      <c r="L12" s="127">
        <f t="shared" si="6"/>
        <v>0</v>
      </c>
      <c r="M12" s="263"/>
      <c r="N12" s="264">
        <f>K12*'Repayment calculation'!$C$6</f>
        <v>0</v>
      </c>
      <c r="P12" s="261">
        <f t="shared" si="7"/>
        <v>40000</v>
      </c>
      <c r="Q12" s="265" t="e">
        <f t="shared" si="8"/>
        <v>#DIV/0!</v>
      </c>
      <c r="U12" s="252">
        <f t="shared" si="9"/>
        <v>0</v>
      </c>
      <c r="V12" s="364">
        <f t="shared" si="0"/>
        <v>0</v>
      </c>
      <c r="W12" s="356">
        <f t="shared" si="1"/>
        <v>0</v>
      </c>
      <c r="X12" s="364">
        <f t="shared" si="2"/>
        <v>0</v>
      </c>
    </row>
    <row r="13" spans="1:24" x14ac:dyDescent="0.25">
      <c r="E13" s="243">
        <f t="shared" si="3"/>
        <v>6</v>
      </c>
      <c r="F13" s="371">
        <f t="shared" si="3"/>
        <v>0</v>
      </c>
      <c r="G13" s="372"/>
      <c r="H13" s="372"/>
      <c r="I13" s="372"/>
      <c r="J13" s="101">
        <f t="shared" si="4"/>
        <v>0</v>
      </c>
      <c r="K13" s="174">
        <f t="shared" si="5"/>
        <v>0</v>
      </c>
      <c r="L13" s="127">
        <f t="shared" si="6"/>
        <v>0</v>
      </c>
      <c r="M13" s="263"/>
      <c r="N13" s="264">
        <f>K13*'Repayment calculation'!$C$6</f>
        <v>0</v>
      </c>
      <c r="P13" s="261">
        <f t="shared" si="7"/>
        <v>40000</v>
      </c>
      <c r="Q13" s="265" t="e">
        <f t="shared" si="8"/>
        <v>#DIV/0!</v>
      </c>
      <c r="U13" s="252">
        <f t="shared" si="9"/>
        <v>0</v>
      </c>
      <c r="V13" s="364">
        <f t="shared" si="0"/>
        <v>0</v>
      </c>
      <c r="W13" s="356">
        <f t="shared" si="1"/>
        <v>0</v>
      </c>
      <c r="X13" s="364">
        <f t="shared" si="2"/>
        <v>0</v>
      </c>
    </row>
    <row r="14" spans="1:24" ht="15" customHeight="1" x14ac:dyDescent="0.25">
      <c r="B14" s="263" t="s">
        <v>110</v>
      </c>
      <c r="E14" s="243">
        <f t="shared" si="3"/>
        <v>7</v>
      </c>
      <c r="F14" s="371">
        <f t="shared" si="3"/>
        <v>0</v>
      </c>
      <c r="G14" s="372"/>
      <c r="H14" s="372"/>
      <c r="I14" s="372"/>
      <c r="J14" s="101">
        <f t="shared" si="4"/>
        <v>0</v>
      </c>
      <c r="K14" s="174">
        <f t="shared" si="5"/>
        <v>0</v>
      </c>
      <c r="L14" s="127">
        <f t="shared" ref="L14:L21" si="10">Y40*100</f>
        <v>0</v>
      </c>
      <c r="M14" s="263"/>
      <c r="N14" s="264">
        <f>K14*'Repayment calculation'!$C$6</f>
        <v>0</v>
      </c>
      <c r="P14" s="261">
        <f t="shared" si="7"/>
        <v>40000</v>
      </c>
      <c r="Q14" s="265" t="e">
        <f t="shared" si="8"/>
        <v>#DIV/0!</v>
      </c>
      <c r="U14" s="252">
        <f t="shared" si="9"/>
        <v>0</v>
      </c>
      <c r="V14" s="364">
        <f t="shared" si="0"/>
        <v>0</v>
      </c>
      <c r="W14" s="356">
        <f t="shared" si="1"/>
        <v>0</v>
      </c>
      <c r="X14" s="364">
        <f t="shared" si="2"/>
        <v>0</v>
      </c>
    </row>
    <row r="15" spans="1:24" x14ac:dyDescent="0.25">
      <c r="B15" s="263" t="s">
        <v>111</v>
      </c>
      <c r="E15" s="243">
        <f>A41</f>
        <v>8</v>
      </c>
      <c r="F15" s="371">
        <f t="shared" ref="F15:F21" si="11">B41</f>
        <v>0</v>
      </c>
      <c r="G15" s="372"/>
      <c r="H15" s="372"/>
      <c r="I15" s="372"/>
      <c r="J15" s="101">
        <f t="shared" si="4"/>
        <v>0</v>
      </c>
      <c r="K15" s="174">
        <f t="shared" si="5"/>
        <v>0</v>
      </c>
      <c r="L15" s="127">
        <f t="shared" si="10"/>
        <v>0</v>
      </c>
      <c r="M15" s="263"/>
      <c r="N15" s="264">
        <f>K15*'Repayment calculation'!$C$6</f>
        <v>0</v>
      </c>
      <c r="P15" s="261">
        <f t="shared" si="7"/>
        <v>40000</v>
      </c>
      <c r="Q15" s="265" t="e">
        <f t="shared" si="8"/>
        <v>#DIV/0!</v>
      </c>
      <c r="U15" s="252">
        <f t="shared" si="9"/>
        <v>0</v>
      </c>
      <c r="V15" s="364">
        <f t="shared" si="0"/>
        <v>0</v>
      </c>
      <c r="W15" s="356">
        <f t="shared" si="1"/>
        <v>0</v>
      </c>
      <c r="X15" s="364">
        <f t="shared" si="2"/>
        <v>0</v>
      </c>
    </row>
    <row r="16" spans="1:24" x14ac:dyDescent="0.25">
      <c r="E16" s="243">
        <v>9</v>
      </c>
      <c r="F16" s="371">
        <f t="shared" si="11"/>
        <v>0</v>
      </c>
      <c r="G16" s="372"/>
      <c r="H16" s="372"/>
      <c r="I16" s="372"/>
      <c r="J16" s="101">
        <f t="shared" si="4"/>
        <v>0</v>
      </c>
      <c r="K16" s="174">
        <f t="shared" si="5"/>
        <v>0</v>
      </c>
      <c r="L16" s="127">
        <f t="shared" si="10"/>
        <v>0</v>
      </c>
      <c r="M16" s="263"/>
      <c r="N16" s="264">
        <f>K16*'Repayment calculation'!$C$6</f>
        <v>0</v>
      </c>
      <c r="P16" s="261">
        <f t="shared" si="7"/>
        <v>40000</v>
      </c>
      <c r="Q16" s="265" t="e">
        <f t="shared" si="8"/>
        <v>#DIV/0!</v>
      </c>
      <c r="U16" s="252">
        <f t="shared" si="9"/>
        <v>0</v>
      </c>
      <c r="V16" s="364">
        <f t="shared" si="0"/>
        <v>0</v>
      </c>
      <c r="W16" s="356">
        <f t="shared" si="1"/>
        <v>0</v>
      </c>
      <c r="X16" s="364">
        <f t="shared" si="2"/>
        <v>0</v>
      </c>
    </row>
    <row r="17" spans="2:24" x14ac:dyDescent="0.25">
      <c r="E17" s="243">
        <v>10</v>
      </c>
      <c r="F17" s="371" t="str">
        <f t="shared" si="11"/>
        <v>AA</v>
      </c>
      <c r="G17" s="372"/>
      <c r="H17" s="372"/>
      <c r="I17" s="372"/>
      <c r="J17" s="101">
        <f t="shared" si="4"/>
        <v>0</v>
      </c>
      <c r="K17" s="174">
        <f t="shared" si="5"/>
        <v>0</v>
      </c>
      <c r="L17" s="127">
        <f t="shared" si="10"/>
        <v>0</v>
      </c>
      <c r="M17" s="263"/>
      <c r="N17" s="264">
        <f>K17*'Repayment calculation'!$C$6</f>
        <v>0</v>
      </c>
      <c r="P17" s="261"/>
      <c r="Q17" s="265"/>
      <c r="U17" s="252" t="str">
        <f t="shared" si="9"/>
        <v>AA</v>
      </c>
      <c r="V17" s="364">
        <f t="shared" si="0"/>
        <v>0</v>
      </c>
      <c r="W17" s="356">
        <f t="shared" si="1"/>
        <v>0</v>
      </c>
      <c r="X17" s="364">
        <f t="shared" si="2"/>
        <v>0</v>
      </c>
    </row>
    <row r="18" spans="2:24" x14ac:dyDescent="0.25">
      <c r="E18" s="243">
        <v>11</v>
      </c>
      <c r="F18" s="371" t="str">
        <f t="shared" si="11"/>
        <v>BB</v>
      </c>
      <c r="G18" s="372"/>
      <c r="H18" s="372"/>
      <c r="I18" s="372"/>
      <c r="J18" s="101">
        <f t="shared" si="4"/>
        <v>0</v>
      </c>
      <c r="K18" s="174">
        <f t="shared" si="5"/>
        <v>0</v>
      </c>
      <c r="L18" s="127">
        <f t="shared" si="10"/>
        <v>0</v>
      </c>
      <c r="M18" s="263"/>
      <c r="N18" s="264">
        <f>K18*'Repayment calculation'!$C$6</f>
        <v>0</v>
      </c>
      <c r="P18" s="261"/>
      <c r="Q18" s="265"/>
      <c r="U18" s="252" t="str">
        <f t="shared" si="9"/>
        <v>BB</v>
      </c>
      <c r="V18" s="364">
        <f t="shared" si="0"/>
        <v>0</v>
      </c>
      <c r="W18" s="356">
        <f t="shared" si="1"/>
        <v>0</v>
      </c>
      <c r="X18" s="364">
        <f t="shared" si="2"/>
        <v>0</v>
      </c>
    </row>
    <row r="19" spans="2:24" x14ac:dyDescent="0.25">
      <c r="E19" s="243">
        <v>12</v>
      </c>
      <c r="F19" s="371" t="str">
        <f t="shared" si="11"/>
        <v>CC</v>
      </c>
      <c r="G19" s="372"/>
      <c r="H19" s="372"/>
      <c r="I19" s="372"/>
      <c r="J19" s="101">
        <f t="shared" si="4"/>
        <v>0</v>
      </c>
      <c r="K19" s="174">
        <f t="shared" si="5"/>
        <v>0</v>
      </c>
      <c r="L19" s="127">
        <f t="shared" si="10"/>
        <v>0</v>
      </c>
      <c r="M19" s="263"/>
      <c r="N19" s="264">
        <f>K19*'Repayment calculation'!$C$6</f>
        <v>0</v>
      </c>
      <c r="P19" s="261"/>
      <c r="Q19" s="265"/>
      <c r="U19" s="252" t="str">
        <f t="shared" si="9"/>
        <v>CC</v>
      </c>
      <c r="V19" s="364">
        <f t="shared" si="0"/>
        <v>0</v>
      </c>
      <c r="W19" s="356">
        <f t="shared" si="1"/>
        <v>0</v>
      </c>
      <c r="X19" s="364">
        <f t="shared" si="2"/>
        <v>0</v>
      </c>
    </row>
    <row r="20" spans="2:24" x14ac:dyDescent="0.25">
      <c r="E20" s="243">
        <v>13</v>
      </c>
      <c r="F20" s="371" t="str">
        <f t="shared" ref="F20" si="12">B46</f>
        <v>DD</v>
      </c>
      <c r="G20" s="372"/>
      <c r="H20" s="372"/>
      <c r="I20" s="372"/>
      <c r="J20" s="101">
        <f t="shared" si="4"/>
        <v>0</v>
      </c>
      <c r="K20" s="174">
        <f t="shared" si="5"/>
        <v>0</v>
      </c>
      <c r="L20" s="127">
        <f t="shared" si="10"/>
        <v>0</v>
      </c>
      <c r="M20" s="263"/>
      <c r="N20" s="264">
        <f>K20*'Repayment calculation'!$C$6</f>
        <v>0</v>
      </c>
      <c r="P20" s="261"/>
      <c r="Q20" s="265"/>
      <c r="U20" s="252" t="str">
        <f t="shared" si="9"/>
        <v>DD</v>
      </c>
      <c r="V20" s="364">
        <f t="shared" si="0"/>
        <v>0</v>
      </c>
      <c r="W20" s="356">
        <f t="shared" si="1"/>
        <v>0</v>
      </c>
      <c r="X20" s="364">
        <f t="shared" si="2"/>
        <v>0</v>
      </c>
    </row>
    <row r="21" spans="2:24" x14ac:dyDescent="0.25">
      <c r="E21" s="243">
        <v>14</v>
      </c>
      <c r="F21" s="371" t="str">
        <f t="shared" si="11"/>
        <v>EE</v>
      </c>
      <c r="G21" s="372"/>
      <c r="H21" s="372"/>
      <c r="I21" s="372"/>
      <c r="J21" s="101">
        <f t="shared" si="4"/>
        <v>0</v>
      </c>
      <c r="K21" s="174">
        <f t="shared" si="5"/>
        <v>0</v>
      </c>
      <c r="L21" s="127">
        <f t="shared" si="10"/>
        <v>0</v>
      </c>
      <c r="M21" s="263"/>
      <c r="N21" s="264">
        <f>K21*'Repayment calculation'!$C$6</f>
        <v>0</v>
      </c>
      <c r="P21" s="261"/>
      <c r="Q21" s="265"/>
      <c r="U21" s="252" t="str">
        <f t="shared" si="9"/>
        <v>EE</v>
      </c>
      <c r="V21" s="364">
        <f t="shared" si="0"/>
        <v>0</v>
      </c>
      <c r="W21" s="356">
        <f t="shared" si="1"/>
        <v>0</v>
      </c>
      <c r="X21" s="364">
        <f t="shared" si="2"/>
        <v>0</v>
      </c>
    </row>
    <row r="22" spans="2:24" x14ac:dyDescent="0.25">
      <c r="E22" s="243">
        <v>15</v>
      </c>
      <c r="F22" s="371" t="str">
        <f t="shared" ref="F22:F23" si="13">B48</f>
        <v>FF</v>
      </c>
      <c r="G22" s="372"/>
      <c r="H22" s="372"/>
      <c r="I22" s="372"/>
      <c r="J22" s="101">
        <f t="shared" ref="J22:J23" si="14">K22/52</f>
        <v>0</v>
      </c>
      <c r="K22" s="174">
        <f t="shared" si="5"/>
        <v>0</v>
      </c>
      <c r="L22" s="127">
        <f t="shared" ref="L22:L30" si="15">Y48*100</f>
        <v>0</v>
      </c>
      <c r="M22" s="263"/>
      <c r="N22" s="264">
        <f>K22*'Repayment calculation'!$C$6</f>
        <v>0</v>
      </c>
      <c r="P22" s="261"/>
      <c r="Q22" s="265"/>
      <c r="U22" s="252" t="str">
        <f t="shared" si="9"/>
        <v>FF</v>
      </c>
      <c r="V22" s="364">
        <f t="shared" si="0"/>
        <v>0</v>
      </c>
      <c r="W22" s="356">
        <f t="shared" si="1"/>
        <v>0</v>
      </c>
      <c r="X22" s="364">
        <f t="shared" si="2"/>
        <v>0</v>
      </c>
    </row>
    <row r="23" spans="2:24" x14ac:dyDescent="0.25">
      <c r="E23" s="243">
        <v>16</v>
      </c>
      <c r="F23" s="371" t="str">
        <f t="shared" si="13"/>
        <v>GG</v>
      </c>
      <c r="G23" s="372"/>
      <c r="H23" s="372"/>
      <c r="I23" s="372"/>
      <c r="J23" s="101">
        <f t="shared" si="14"/>
        <v>0</v>
      </c>
      <c r="K23" s="174">
        <f t="shared" si="5"/>
        <v>0</v>
      </c>
      <c r="L23" s="127">
        <f t="shared" si="15"/>
        <v>0</v>
      </c>
      <c r="M23" s="263"/>
      <c r="N23" s="264">
        <f>K23*'Repayment calculation'!$C$6</f>
        <v>0</v>
      </c>
      <c r="P23" s="261"/>
      <c r="Q23" s="265"/>
      <c r="U23" s="252" t="str">
        <f t="shared" si="9"/>
        <v>GG</v>
      </c>
      <c r="V23" s="364">
        <f t="shared" si="0"/>
        <v>0</v>
      </c>
      <c r="W23" s="356">
        <f t="shared" si="1"/>
        <v>0</v>
      </c>
      <c r="X23" s="364">
        <f t="shared" si="2"/>
        <v>0</v>
      </c>
    </row>
    <row r="24" spans="2:24" x14ac:dyDescent="0.25">
      <c r="E24" s="243">
        <v>17</v>
      </c>
      <c r="F24" s="371" t="str">
        <f t="shared" ref="F24:F30" si="16">B50</f>
        <v>HH</v>
      </c>
      <c r="G24" s="372"/>
      <c r="H24" s="372"/>
      <c r="I24" s="372"/>
      <c r="J24" s="101">
        <f t="shared" ref="J24:J30" si="17">K24/52</f>
        <v>0</v>
      </c>
      <c r="K24" s="174">
        <f t="shared" si="5"/>
        <v>0</v>
      </c>
      <c r="L24" s="127">
        <f t="shared" si="15"/>
        <v>0</v>
      </c>
      <c r="M24" s="263"/>
      <c r="N24" s="264"/>
      <c r="P24" s="261"/>
      <c r="Q24" s="265"/>
      <c r="U24" s="252" t="str">
        <f t="shared" si="9"/>
        <v>HH</v>
      </c>
      <c r="V24" s="364">
        <f t="shared" si="0"/>
        <v>0</v>
      </c>
      <c r="W24" s="356">
        <f t="shared" si="1"/>
        <v>0</v>
      </c>
      <c r="X24" s="364">
        <f t="shared" si="2"/>
        <v>0</v>
      </c>
    </row>
    <row r="25" spans="2:24" x14ac:dyDescent="0.25">
      <c r="E25" s="243">
        <v>18</v>
      </c>
      <c r="F25" s="371" t="str">
        <f t="shared" si="16"/>
        <v>II</v>
      </c>
      <c r="G25" s="372"/>
      <c r="H25" s="372"/>
      <c r="I25" s="372"/>
      <c r="J25" s="101">
        <f t="shared" si="17"/>
        <v>0</v>
      </c>
      <c r="K25" s="174">
        <f t="shared" si="5"/>
        <v>0</v>
      </c>
      <c r="L25" s="127">
        <f t="shared" si="15"/>
        <v>0</v>
      </c>
      <c r="M25" s="263"/>
      <c r="N25" s="264"/>
      <c r="P25" s="261"/>
      <c r="Q25" s="265"/>
      <c r="U25" s="252" t="str">
        <f t="shared" si="9"/>
        <v>II</v>
      </c>
      <c r="V25" s="364">
        <f t="shared" si="0"/>
        <v>0</v>
      </c>
      <c r="W25" s="356">
        <f t="shared" si="1"/>
        <v>0</v>
      </c>
      <c r="X25" s="364">
        <f t="shared" si="2"/>
        <v>0</v>
      </c>
    </row>
    <row r="26" spans="2:24" x14ac:dyDescent="0.25">
      <c r="E26" s="243">
        <v>19</v>
      </c>
      <c r="F26" s="371" t="str">
        <f t="shared" si="16"/>
        <v>JJ</v>
      </c>
      <c r="G26" s="372"/>
      <c r="H26" s="372"/>
      <c r="I26" s="372"/>
      <c r="J26" s="101">
        <f t="shared" si="17"/>
        <v>0</v>
      </c>
      <c r="K26" s="174">
        <f t="shared" si="5"/>
        <v>0</v>
      </c>
      <c r="L26" s="127">
        <f t="shared" si="15"/>
        <v>0</v>
      </c>
      <c r="M26" s="263"/>
      <c r="N26" s="264"/>
      <c r="P26" s="261"/>
      <c r="Q26" s="265"/>
      <c r="U26" s="252" t="str">
        <f t="shared" si="9"/>
        <v>JJ</v>
      </c>
      <c r="V26" s="364">
        <f t="shared" si="0"/>
        <v>0</v>
      </c>
      <c r="W26" s="356">
        <f t="shared" si="1"/>
        <v>0</v>
      </c>
      <c r="X26" s="364">
        <f t="shared" si="2"/>
        <v>0</v>
      </c>
    </row>
    <row r="27" spans="2:24" x14ac:dyDescent="0.25">
      <c r="E27" s="243">
        <v>20</v>
      </c>
      <c r="F27" s="371" t="str">
        <f t="shared" si="16"/>
        <v>KK</v>
      </c>
      <c r="G27" s="372"/>
      <c r="H27" s="372"/>
      <c r="I27" s="372"/>
      <c r="J27" s="101">
        <f t="shared" si="17"/>
        <v>0</v>
      </c>
      <c r="K27" s="174">
        <f t="shared" si="5"/>
        <v>0</v>
      </c>
      <c r="L27" s="127">
        <f t="shared" si="15"/>
        <v>0</v>
      </c>
      <c r="M27" s="263"/>
      <c r="N27" s="264"/>
      <c r="P27" s="261"/>
      <c r="Q27" s="265"/>
      <c r="U27" s="252" t="str">
        <f t="shared" si="9"/>
        <v>KK</v>
      </c>
      <c r="V27" s="364">
        <f t="shared" si="0"/>
        <v>0</v>
      </c>
      <c r="W27" s="356">
        <f t="shared" si="1"/>
        <v>0</v>
      </c>
      <c r="X27" s="364">
        <f t="shared" si="2"/>
        <v>0</v>
      </c>
    </row>
    <row r="28" spans="2:24" x14ac:dyDescent="0.25">
      <c r="E28" s="243">
        <v>21</v>
      </c>
      <c r="F28" s="371" t="str">
        <f t="shared" si="16"/>
        <v>LL</v>
      </c>
      <c r="G28" s="372"/>
      <c r="H28" s="372"/>
      <c r="I28" s="372"/>
      <c r="J28" s="101">
        <f t="shared" si="17"/>
        <v>0</v>
      </c>
      <c r="K28" s="174">
        <f t="shared" si="5"/>
        <v>0</v>
      </c>
      <c r="L28" s="127">
        <f t="shared" si="15"/>
        <v>0</v>
      </c>
      <c r="M28" s="263"/>
      <c r="N28" s="264"/>
      <c r="P28" s="261"/>
      <c r="Q28" s="265"/>
      <c r="U28" s="252" t="str">
        <f t="shared" si="9"/>
        <v>LL</v>
      </c>
      <c r="V28" s="364">
        <f t="shared" si="0"/>
        <v>0</v>
      </c>
      <c r="W28" s="356">
        <f t="shared" si="1"/>
        <v>0</v>
      </c>
      <c r="X28" s="364">
        <f t="shared" si="2"/>
        <v>0</v>
      </c>
    </row>
    <row r="29" spans="2:24" x14ac:dyDescent="0.25">
      <c r="E29" s="243">
        <v>22</v>
      </c>
      <c r="F29" s="371" t="str">
        <f t="shared" si="16"/>
        <v>MM</v>
      </c>
      <c r="G29" s="372"/>
      <c r="H29" s="372"/>
      <c r="I29" s="372"/>
      <c r="J29" s="101">
        <f t="shared" si="17"/>
        <v>0</v>
      </c>
      <c r="K29" s="174">
        <f t="shared" si="5"/>
        <v>0</v>
      </c>
      <c r="L29" s="127">
        <f t="shared" si="15"/>
        <v>0</v>
      </c>
      <c r="M29" s="263"/>
      <c r="N29" s="264"/>
      <c r="P29" s="261"/>
      <c r="Q29" s="265"/>
      <c r="U29" s="252" t="str">
        <f t="shared" si="9"/>
        <v>MM</v>
      </c>
      <c r="V29" s="364">
        <f t="shared" si="0"/>
        <v>0</v>
      </c>
      <c r="W29" s="356">
        <f t="shared" si="1"/>
        <v>0</v>
      </c>
      <c r="X29" s="364">
        <f t="shared" si="2"/>
        <v>0</v>
      </c>
    </row>
    <row r="30" spans="2:24" x14ac:dyDescent="0.25">
      <c r="E30" s="243">
        <v>23</v>
      </c>
      <c r="F30" s="376" t="str">
        <f t="shared" si="16"/>
        <v>NN</v>
      </c>
      <c r="G30" s="377"/>
      <c r="H30" s="377"/>
      <c r="I30" s="377"/>
      <c r="J30" s="102">
        <f t="shared" si="17"/>
        <v>0</v>
      </c>
      <c r="K30" s="241">
        <f t="shared" si="5"/>
        <v>0</v>
      </c>
      <c r="L30" s="242">
        <f t="shared" si="15"/>
        <v>0</v>
      </c>
      <c r="M30" s="270"/>
      <c r="N30" s="271"/>
      <c r="P30" s="272"/>
      <c r="Q30" s="273"/>
      <c r="U30" s="266" t="str">
        <f t="shared" si="9"/>
        <v>NN</v>
      </c>
      <c r="V30" s="365">
        <f t="shared" si="0"/>
        <v>0</v>
      </c>
      <c r="W30" s="361">
        <f t="shared" si="1"/>
        <v>0</v>
      </c>
      <c r="X30" s="365">
        <f t="shared" si="2"/>
        <v>0</v>
      </c>
    </row>
    <row r="32" spans="2:24" ht="15.75" x14ac:dyDescent="0.25">
      <c r="B32" s="274" t="s">
        <v>280</v>
      </c>
      <c r="C32" s="275">
        <f>$C$7</f>
        <v>23</v>
      </c>
      <c r="D32" s="276" t="s">
        <v>241</v>
      </c>
      <c r="E32" s="277"/>
      <c r="F32" s="277"/>
      <c r="G32" s="277"/>
      <c r="H32" s="276"/>
      <c r="I32" s="278"/>
      <c r="J32" s="369" t="s">
        <v>106</v>
      </c>
      <c r="K32" s="370"/>
      <c r="N32" s="274" t="s">
        <v>252</v>
      </c>
      <c r="O32" s="250">
        <f>C32</f>
        <v>23</v>
      </c>
      <c r="P32" s="276" t="s">
        <v>285</v>
      </c>
      <c r="Q32" s="276"/>
      <c r="R32" s="276"/>
      <c r="S32" s="276"/>
      <c r="T32" s="276"/>
      <c r="U32" s="276"/>
      <c r="V32" s="373" t="s">
        <v>1</v>
      </c>
      <c r="W32" s="370"/>
    </row>
    <row r="33" spans="1:25" x14ac:dyDescent="0.25">
      <c r="B33" s="279" t="s">
        <v>0</v>
      </c>
      <c r="C33" s="250" t="s">
        <v>22</v>
      </c>
      <c r="D33" s="277" t="s">
        <v>23</v>
      </c>
      <c r="E33" s="250" t="s">
        <v>24</v>
      </c>
      <c r="F33" s="277" t="s">
        <v>25</v>
      </c>
      <c r="G33" s="250" t="s">
        <v>26</v>
      </c>
      <c r="H33" s="277" t="s">
        <v>27</v>
      </c>
      <c r="I33" s="250" t="s">
        <v>28</v>
      </c>
      <c r="J33" s="280" t="s">
        <v>8</v>
      </c>
      <c r="K33" s="281" t="s">
        <v>240</v>
      </c>
      <c r="N33" s="282" t="s">
        <v>0</v>
      </c>
      <c r="O33" s="283" t="s">
        <v>22</v>
      </c>
      <c r="P33" s="284" t="s">
        <v>23</v>
      </c>
      <c r="Q33" s="283" t="s">
        <v>24</v>
      </c>
      <c r="R33" s="284" t="s">
        <v>25</v>
      </c>
      <c r="S33" s="283" t="s">
        <v>26</v>
      </c>
      <c r="T33" s="284" t="s">
        <v>27</v>
      </c>
      <c r="U33" s="283" t="s">
        <v>28</v>
      </c>
      <c r="V33" s="280" t="s">
        <v>8</v>
      </c>
      <c r="W33" s="281" t="s">
        <v>240</v>
      </c>
      <c r="Y33" s="285" t="s">
        <v>10</v>
      </c>
    </row>
    <row r="34" spans="1:25" x14ac:dyDescent="0.25">
      <c r="A34" s="243">
        <v>1</v>
      </c>
      <c r="B34" s="286"/>
      <c r="C34" s="287"/>
      <c r="D34" s="287"/>
      <c r="E34" s="287"/>
      <c r="F34" s="287"/>
      <c r="G34" s="287"/>
      <c r="H34" s="287"/>
      <c r="I34" s="287"/>
      <c r="J34" s="282">
        <f>SUM(C34:I34)</f>
        <v>0</v>
      </c>
      <c r="K34" s="283">
        <f t="shared" ref="K34:K47" si="18">J34*$C$32</f>
        <v>0</v>
      </c>
      <c r="N34" s="288">
        <f>B34</f>
        <v>0</v>
      </c>
      <c r="O34" s="289">
        <v>24</v>
      </c>
      <c r="P34" s="290">
        <v>24</v>
      </c>
      <c r="Q34" s="290">
        <v>24</v>
      </c>
      <c r="R34" s="290">
        <v>24</v>
      </c>
      <c r="S34" s="290">
        <v>24</v>
      </c>
      <c r="T34" s="291">
        <v>24</v>
      </c>
      <c r="U34" s="292">
        <v>24</v>
      </c>
      <c r="V34" s="283">
        <f>SUM(O34:U34)</f>
        <v>168</v>
      </c>
      <c r="W34" s="283">
        <f t="shared" ref="W34:W47" si="19">V34*$C$32</f>
        <v>3864</v>
      </c>
      <c r="Y34" s="293">
        <f>K34/W34</f>
        <v>0</v>
      </c>
    </row>
    <row r="35" spans="1:25" x14ac:dyDescent="0.25">
      <c r="A35" s="243">
        <v>2</v>
      </c>
      <c r="B35" s="294"/>
      <c r="C35" s="253"/>
      <c r="D35" s="295"/>
      <c r="E35" s="253"/>
      <c r="F35" s="295"/>
      <c r="G35" s="253"/>
      <c r="H35" s="295"/>
      <c r="I35" s="253"/>
      <c r="J35" s="296">
        <f t="shared" ref="J35" si="20">SUM(C35:I35)</f>
        <v>0</v>
      </c>
      <c r="K35" s="297">
        <f t="shared" si="18"/>
        <v>0</v>
      </c>
      <c r="N35" s="298">
        <f t="shared" ref="N35:N41" si="21">B35</f>
        <v>0</v>
      </c>
      <c r="O35" s="299">
        <v>24</v>
      </c>
      <c r="P35" s="300">
        <v>24</v>
      </c>
      <c r="Q35" s="300">
        <v>24</v>
      </c>
      <c r="R35" s="300">
        <v>24</v>
      </c>
      <c r="S35" s="300">
        <v>24</v>
      </c>
      <c r="T35" s="300">
        <v>24</v>
      </c>
      <c r="U35" s="301">
        <v>24</v>
      </c>
      <c r="V35" s="297">
        <f t="shared" ref="V35:V39" si="22">SUM(O35:U35)</f>
        <v>168</v>
      </c>
      <c r="W35" s="297">
        <f t="shared" si="19"/>
        <v>3864</v>
      </c>
      <c r="Y35" s="293">
        <f t="shared" ref="Y35:Y83" si="23">K35/W35</f>
        <v>0</v>
      </c>
    </row>
    <row r="36" spans="1:25" x14ac:dyDescent="0.25">
      <c r="A36" s="243">
        <v>3</v>
      </c>
      <c r="B36" s="294"/>
      <c r="C36" s="253"/>
      <c r="D36" s="295"/>
      <c r="E36" s="253"/>
      <c r="F36" s="295"/>
      <c r="G36" s="253"/>
      <c r="H36" s="295"/>
      <c r="I36" s="253"/>
      <c r="J36" s="296">
        <f t="shared" ref="J36:J41" si="24">SUM(C36:I36)</f>
        <v>0</v>
      </c>
      <c r="K36" s="297">
        <f t="shared" si="18"/>
        <v>0</v>
      </c>
      <c r="N36" s="298">
        <f t="shared" si="21"/>
        <v>0</v>
      </c>
      <c r="O36" s="299">
        <v>24</v>
      </c>
      <c r="P36" s="300">
        <v>24</v>
      </c>
      <c r="Q36" s="300">
        <v>24</v>
      </c>
      <c r="R36" s="300">
        <v>24</v>
      </c>
      <c r="S36" s="300">
        <v>24</v>
      </c>
      <c r="T36" s="300">
        <v>24</v>
      </c>
      <c r="U36" s="301">
        <v>24</v>
      </c>
      <c r="V36" s="297">
        <f t="shared" si="22"/>
        <v>168</v>
      </c>
      <c r="W36" s="297">
        <f t="shared" si="19"/>
        <v>3864</v>
      </c>
      <c r="Y36" s="293">
        <f t="shared" si="23"/>
        <v>0</v>
      </c>
    </row>
    <row r="37" spans="1:25" x14ac:dyDescent="0.25">
      <c r="A37" s="243">
        <v>4</v>
      </c>
      <c r="B37" s="294"/>
      <c r="C37" s="253"/>
      <c r="D37" s="253"/>
      <c r="E37" s="253"/>
      <c r="F37" s="253"/>
      <c r="G37" s="253"/>
      <c r="H37" s="253"/>
      <c r="I37" s="253"/>
      <c r="J37" s="296">
        <f t="shared" si="24"/>
        <v>0</v>
      </c>
      <c r="K37" s="297">
        <f t="shared" si="18"/>
        <v>0</v>
      </c>
      <c r="N37" s="298">
        <f t="shared" si="21"/>
        <v>0</v>
      </c>
      <c r="O37" s="299">
        <v>24</v>
      </c>
      <c r="P37" s="300">
        <v>24</v>
      </c>
      <c r="Q37" s="300">
        <v>24</v>
      </c>
      <c r="R37" s="300">
        <v>24</v>
      </c>
      <c r="S37" s="300">
        <v>24</v>
      </c>
      <c r="T37" s="300">
        <v>24</v>
      </c>
      <c r="U37" s="301">
        <v>24</v>
      </c>
      <c r="V37" s="297">
        <f t="shared" si="22"/>
        <v>168</v>
      </c>
      <c r="W37" s="297">
        <f t="shared" si="19"/>
        <v>3864</v>
      </c>
      <c r="X37" s="263"/>
      <c r="Y37" s="293">
        <f t="shared" si="23"/>
        <v>0</v>
      </c>
    </row>
    <row r="38" spans="1:25" x14ac:dyDescent="0.25">
      <c r="A38" s="243">
        <v>5</v>
      </c>
      <c r="B38" s="294"/>
      <c r="C38" s="253"/>
      <c r="D38" s="253"/>
      <c r="E38" s="253"/>
      <c r="F38" s="253"/>
      <c r="G38" s="253"/>
      <c r="H38" s="253"/>
      <c r="I38" s="253"/>
      <c r="J38" s="296">
        <f t="shared" si="24"/>
        <v>0</v>
      </c>
      <c r="K38" s="297">
        <f t="shared" si="18"/>
        <v>0</v>
      </c>
      <c r="N38" s="298">
        <f t="shared" si="21"/>
        <v>0</v>
      </c>
      <c r="O38" s="299">
        <v>24</v>
      </c>
      <c r="P38" s="300">
        <v>24</v>
      </c>
      <c r="Q38" s="300">
        <v>24</v>
      </c>
      <c r="R38" s="300">
        <v>24</v>
      </c>
      <c r="S38" s="300">
        <v>24</v>
      </c>
      <c r="T38" s="300">
        <v>24</v>
      </c>
      <c r="U38" s="301">
        <v>24</v>
      </c>
      <c r="V38" s="297">
        <f t="shared" si="22"/>
        <v>168</v>
      </c>
      <c r="W38" s="297">
        <f t="shared" si="19"/>
        <v>3864</v>
      </c>
      <c r="Y38" s="293">
        <f t="shared" si="23"/>
        <v>0</v>
      </c>
    </row>
    <row r="39" spans="1:25" x14ac:dyDescent="0.25">
      <c r="A39" s="243">
        <v>6</v>
      </c>
      <c r="B39" s="294"/>
      <c r="C39" s="253"/>
      <c r="D39" s="253"/>
      <c r="E39" s="253"/>
      <c r="F39" s="253"/>
      <c r="G39" s="253"/>
      <c r="H39" s="253"/>
      <c r="I39" s="253"/>
      <c r="J39" s="296">
        <f t="shared" si="24"/>
        <v>0</v>
      </c>
      <c r="K39" s="297">
        <f t="shared" si="18"/>
        <v>0</v>
      </c>
      <c r="N39" s="298">
        <f t="shared" si="21"/>
        <v>0</v>
      </c>
      <c r="O39" s="299">
        <v>24</v>
      </c>
      <c r="P39" s="300">
        <v>24</v>
      </c>
      <c r="Q39" s="300">
        <v>24</v>
      </c>
      <c r="R39" s="300">
        <v>24</v>
      </c>
      <c r="S39" s="300">
        <v>24</v>
      </c>
      <c r="T39" s="300">
        <v>24</v>
      </c>
      <c r="U39" s="301">
        <v>24</v>
      </c>
      <c r="V39" s="297">
        <f t="shared" si="22"/>
        <v>168</v>
      </c>
      <c r="W39" s="297">
        <f t="shared" si="19"/>
        <v>3864</v>
      </c>
      <c r="Y39" s="293">
        <f t="shared" si="23"/>
        <v>0</v>
      </c>
    </row>
    <row r="40" spans="1:25" x14ac:dyDescent="0.25">
      <c r="A40" s="243">
        <v>7</v>
      </c>
      <c r="B40" s="294"/>
      <c r="C40" s="253"/>
      <c r="D40" s="295"/>
      <c r="E40" s="253"/>
      <c r="F40" s="295"/>
      <c r="G40" s="253"/>
      <c r="H40" s="295"/>
      <c r="I40" s="253"/>
      <c r="J40" s="296">
        <f t="shared" si="24"/>
        <v>0</v>
      </c>
      <c r="K40" s="297">
        <f t="shared" si="18"/>
        <v>0</v>
      </c>
      <c r="N40" s="298">
        <f t="shared" si="21"/>
        <v>0</v>
      </c>
      <c r="O40" s="299">
        <v>24</v>
      </c>
      <c r="P40" s="300">
        <v>24</v>
      </c>
      <c r="Q40" s="300">
        <v>24</v>
      </c>
      <c r="R40" s="300">
        <v>24</v>
      </c>
      <c r="S40" s="300">
        <v>24</v>
      </c>
      <c r="T40" s="300">
        <v>24</v>
      </c>
      <c r="U40" s="301">
        <v>24</v>
      </c>
      <c r="V40" s="297">
        <f t="shared" ref="V40:V41" si="25">SUM(O40:U40)</f>
        <v>168</v>
      </c>
      <c r="W40" s="297">
        <f t="shared" si="19"/>
        <v>3864</v>
      </c>
      <c r="Y40" s="293">
        <f t="shared" si="23"/>
        <v>0</v>
      </c>
    </row>
    <row r="41" spans="1:25" x14ac:dyDescent="0.25">
      <c r="A41" s="243">
        <v>8</v>
      </c>
      <c r="B41" s="294"/>
      <c r="C41" s="253"/>
      <c r="D41" s="253"/>
      <c r="E41" s="253"/>
      <c r="F41" s="253"/>
      <c r="G41" s="253"/>
      <c r="H41" s="253"/>
      <c r="I41" s="253"/>
      <c r="J41" s="296">
        <f t="shared" si="24"/>
        <v>0</v>
      </c>
      <c r="K41" s="297">
        <f t="shared" si="18"/>
        <v>0</v>
      </c>
      <c r="N41" s="298">
        <f t="shared" si="21"/>
        <v>0</v>
      </c>
      <c r="O41" s="299">
        <v>24</v>
      </c>
      <c r="P41" s="300">
        <v>24</v>
      </c>
      <c r="Q41" s="300">
        <v>24</v>
      </c>
      <c r="R41" s="300">
        <v>24</v>
      </c>
      <c r="S41" s="300">
        <v>24</v>
      </c>
      <c r="T41" s="300">
        <v>24</v>
      </c>
      <c r="U41" s="301">
        <v>24</v>
      </c>
      <c r="V41" s="297">
        <f t="shared" si="25"/>
        <v>168</v>
      </c>
      <c r="W41" s="297">
        <f t="shared" si="19"/>
        <v>3864</v>
      </c>
      <c r="Y41" s="293">
        <f t="shared" si="23"/>
        <v>0</v>
      </c>
    </row>
    <row r="42" spans="1:25" x14ac:dyDescent="0.25">
      <c r="A42" s="243">
        <v>9</v>
      </c>
      <c r="B42" s="294"/>
      <c r="C42" s="253"/>
      <c r="D42" s="253"/>
      <c r="E42" s="253"/>
      <c r="F42" s="253"/>
      <c r="G42" s="253"/>
      <c r="H42" s="253"/>
      <c r="I42" s="253"/>
      <c r="J42" s="296">
        <f t="shared" ref="J42:J43" si="26">SUM(C42:I42)</f>
        <v>0</v>
      </c>
      <c r="K42" s="297">
        <f t="shared" si="18"/>
        <v>0</v>
      </c>
      <c r="N42" s="298" t="str">
        <f>B44</f>
        <v>BB</v>
      </c>
      <c r="O42" s="299">
        <v>24</v>
      </c>
      <c r="P42" s="300">
        <v>24</v>
      </c>
      <c r="Q42" s="300">
        <v>24</v>
      </c>
      <c r="R42" s="300">
        <v>24</v>
      </c>
      <c r="S42" s="300">
        <v>24</v>
      </c>
      <c r="T42" s="300">
        <v>24</v>
      </c>
      <c r="U42" s="301">
        <v>24</v>
      </c>
      <c r="V42" s="297">
        <f t="shared" ref="V42" si="27">SUM(O42:U42)</f>
        <v>168</v>
      </c>
      <c r="W42" s="297">
        <f t="shared" si="19"/>
        <v>3864</v>
      </c>
      <c r="Y42" s="293">
        <f t="shared" si="23"/>
        <v>0</v>
      </c>
    </row>
    <row r="43" spans="1:25" x14ac:dyDescent="0.25">
      <c r="A43" s="243">
        <v>10</v>
      </c>
      <c r="B43" s="294" t="s">
        <v>294</v>
      </c>
      <c r="C43" s="253"/>
      <c r="D43" s="253"/>
      <c r="E43" s="253"/>
      <c r="F43" s="253"/>
      <c r="G43" s="253"/>
      <c r="H43" s="253"/>
      <c r="I43" s="253"/>
      <c r="J43" s="296">
        <f t="shared" si="26"/>
        <v>0</v>
      </c>
      <c r="K43" s="297">
        <f t="shared" si="18"/>
        <v>0</v>
      </c>
      <c r="N43" s="298" t="str">
        <f t="shared" ref="N43:N45" si="28">B45</f>
        <v>CC</v>
      </c>
      <c r="O43" s="299">
        <v>24</v>
      </c>
      <c r="P43" s="300">
        <v>24</v>
      </c>
      <c r="Q43" s="300">
        <v>24</v>
      </c>
      <c r="R43" s="300">
        <v>24</v>
      </c>
      <c r="S43" s="300">
        <v>24</v>
      </c>
      <c r="T43" s="300">
        <v>24</v>
      </c>
      <c r="U43" s="301">
        <v>24</v>
      </c>
      <c r="V43" s="297">
        <f t="shared" ref="V43:V46" si="29">SUM(O43:U43)</f>
        <v>168</v>
      </c>
      <c r="W43" s="297">
        <f t="shared" si="19"/>
        <v>3864</v>
      </c>
      <c r="Y43" s="293">
        <f t="shared" si="23"/>
        <v>0</v>
      </c>
    </row>
    <row r="44" spans="1:25" x14ac:dyDescent="0.25">
      <c r="A44" s="243">
        <v>11</v>
      </c>
      <c r="B44" s="294" t="s">
        <v>295</v>
      </c>
      <c r="C44" s="253"/>
      <c r="D44" s="295"/>
      <c r="E44" s="253"/>
      <c r="F44" s="295"/>
      <c r="G44" s="253"/>
      <c r="H44" s="253"/>
      <c r="I44" s="253"/>
      <c r="J44" s="296">
        <f>SUM(C44:I44)</f>
        <v>0</v>
      </c>
      <c r="K44" s="297">
        <f t="shared" si="18"/>
        <v>0</v>
      </c>
      <c r="N44" s="298" t="str">
        <f t="shared" si="28"/>
        <v>DD</v>
      </c>
      <c r="O44" s="299">
        <v>24</v>
      </c>
      <c r="P44" s="300">
        <v>24</v>
      </c>
      <c r="Q44" s="300">
        <v>24</v>
      </c>
      <c r="R44" s="300">
        <v>24</v>
      </c>
      <c r="S44" s="300">
        <v>24</v>
      </c>
      <c r="T44" s="300">
        <v>24</v>
      </c>
      <c r="U44" s="301">
        <v>24</v>
      </c>
      <c r="V44" s="297">
        <f t="shared" si="29"/>
        <v>168</v>
      </c>
      <c r="W44" s="297">
        <f t="shared" si="19"/>
        <v>3864</v>
      </c>
      <c r="Y44" s="293">
        <f t="shared" si="23"/>
        <v>0</v>
      </c>
    </row>
    <row r="45" spans="1:25" x14ac:dyDescent="0.25">
      <c r="A45" s="243">
        <v>12</v>
      </c>
      <c r="B45" s="294" t="s">
        <v>296</v>
      </c>
      <c r="C45" s="253"/>
      <c r="D45" s="295"/>
      <c r="E45" s="253"/>
      <c r="F45" s="295"/>
      <c r="G45" s="253"/>
      <c r="H45" s="253"/>
      <c r="I45" s="253"/>
      <c r="J45" s="296">
        <f t="shared" ref="J45:J46" si="30">SUM(C45:I45)</f>
        <v>0</v>
      </c>
      <c r="K45" s="297">
        <f t="shared" si="18"/>
        <v>0</v>
      </c>
      <c r="N45" s="298" t="str">
        <f t="shared" si="28"/>
        <v>EE</v>
      </c>
      <c r="O45" s="299">
        <v>24</v>
      </c>
      <c r="P45" s="300">
        <v>24</v>
      </c>
      <c r="Q45" s="300">
        <v>24</v>
      </c>
      <c r="R45" s="300">
        <v>24</v>
      </c>
      <c r="S45" s="300">
        <v>24</v>
      </c>
      <c r="T45" s="300">
        <v>24</v>
      </c>
      <c r="U45" s="301">
        <v>24</v>
      </c>
      <c r="V45" s="297">
        <f t="shared" si="29"/>
        <v>168</v>
      </c>
      <c r="W45" s="297">
        <f t="shared" si="19"/>
        <v>3864</v>
      </c>
      <c r="Y45" s="293">
        <f t="shared" si="23"/>
        <v>0</v>
      </c>
    </row>
    <row r="46" spans="1:25" x14ac:dyDescent="0.25">
      <c r="A46" s="243">
        <v>13</v>
      </c>
      <c r="B46" s="294" t="s">
        <v>297</v>
      </c>
      <c r="C46" s="253"/>
      <c r="D46" s="295"/>
      <c r="E46" s="253"/>
      <c r="F46" s="295"/>
      <c r="G46" s="253"/>
      <c r="H46" s="253"/>
      <c r="I46" s="253"/>
      <c r="J46" s="296">
        <f t="shared" si="30"/>
        <v>0</v>
      </c>
      <c r="K46" s="297">
        <f t="shared" si="18"/>
        <v>0</v>
      </c>
      <c r="N46" s="298">
        <f>B58</f>
        <v>0</v>
      </c>
      <c r="O46" s="299">
        <v>24</v>
      </c>
      <c r="P46" s="300">
        <v>24</v>
      </c>
      <c r="Q46" s="300">
        <v>24</v>
      </c>
      <c r="R46" s="300">
        <v>24</v>
      </c>
      <c r="S46" s="300">
        <v>24</v>
      </c>
      <c r="T46" s="300">
        <v>24</v>
      </c>
      <c r="U46" s="301">
        <v>24</v>
      </c>
      <c r="V46" s="297">
        <f t="shared" si="29"/>
        <v>168</v>
      </c>
      <c r="W46" s="297">
        <f t="shared" si="19"/>
        <v>3864</v>
      </c>
      <c r="Y46" s="293">
        <f t="shared" si="23"/>
        <v>0</v>
      </c>
    </row>
    <row r="47" spans="1:25" x14ac:dyDescent="0.25">
      <c r="A47" s="243">
        <v>14</v>
      </c>
      <c r="B47" s="294" t="s">
        <v>298</v>
      </c>
      <c r="C47" s="253"/>
      <c r="D47" s="295"/>
      <c r="E47" s="253"/>
      <c r="F47" s="295"/>
      <c r="G47" s="253"/>
      <c r="H47" s="253"/>
      <c r="I47" s="253"/>
      <c r="J47" s="296">
        <f t="shared" ref="J47" si="31">SUM(C47:I47)</f>
        <v>0</v>
      </c>
      <c r="K47" s="297">
        <f t="shared" si="18"/>
        <v>0</v>
      </c>
      <c r="N47" s="298" t="str">
        <f>B47</f>
        <v>EE</v>
      </c>
      <c r="O47" s="299">
        <v>24</v>
      </c>
      <c r="P47" s="300">
        <v>24</v>
      </c>
      <c r="Q47" s="300">
        <v>24</v>
      </c>
      <c r="R47" s="300">
        <v>24</v>
      </c>
      <c r="S47" s="300">
        <v>24</v>
      </c>
      <c r="T47" s="300">
        <v>24</v>
      </c>
      <c r="U47" s="301">
        <v>24</v>
      </c>
      <c r="V47" s="297">
        <f>SUM(O47:U47)</f>
        <v>168</v>
      </c>
      <c r="W47" s="297">
        <f t="shared" si="19"/>
        <v>3864</v>
      </c>
      <c r="Y47" s="293">
        <f t="shared" si="23"/>
        <v>0</v>
      </c>
    </row>
    <row r="48" spans="1:25" x14ac:dyDescent="0.25">
      <c r="A48" s="243">
        <v>15</v>
      </c>
      <c r="B48" s="294" t="s">
        <v>299</v>
      </c>
      <c r="C48" s="253"/>
      <c r="D48" s="295"/>
      <c r="E48" s="253"/>
      <c r="F48" s="295"/>
      <c r="G48" s="253"/>
      <c r="H48" s="253"/>
      <c r="I48" s="253"/>
      <c r="J48" s="296">
        <f t="shared" ref="J48" si="32">SUM(C48:I48)</f>
        <v>0</v>
      </c>
      <c r="K48" s="297">
        <f t="shared" ref="K48" si="33">J48*$C$32</f>
        <v>0</v>
      </c>
      <c r="N48" s="298" t="str">
        <f t="shared" ref="N48:N56" si="34">B48</f>
        <v>FF</v>
      </c>
      <c r="O48" s="299">
        <v>24</v>
      </c>
      <c r="P48" s="300">
        <v>24</v>
      </c>
      <c r="Q48" s="300">
        <v>24</v>
      </c>
      <c r="R48" s="300">
        <v>24</v>
      </c>
      <c r="S48" s="300">
        <v>24</v>
      </c>
      <c r="T48" s="300">
        <v>24</v>
      </c>
      <c r="U48" s="301">
        <v>24</v>
      </c>
      <c r="V48" s="297">
        <f t="shared" ref="V48:V56" si="35">SUM(O48:U48)</f>
        <v>168</v>
      </c>
      <c r="W48" s="297">
        <f t="shared" ref="W48:W56" si="36">V48*$C$32</f>
        <v>3864</v>
      </c>
      <c r="Y48" s="293">
        <f t="shared" si="23"/>
        <v>0</v>
      </c>
    </row>
    <row r="49" spans="1:25" x14ac:dyDescent="0.25">
      <c r="A49" s="243">
        <v>16</v>
      </c>
      <c r="B49" s="294" t="s">
        <v>300</v>
      </c>
      <c r="C49" s="253"/>
      <c r="D49" s="295"/>
      <c r="E49" s="253"/>
      <c r="F49" s="295"/>
      <c r="G49" s="253"/>
      <c r="H49" s="253"/>
      <c r="I49" s="253"/>
      <c r="J49" s="296">
        <f t="shared" ref="J49:J56" si="37">SUM(C49:I49)</f>
        <v>0</v>
      </c>
      <c r="K49" s="297">
        <f t="shared" ref="K49:K56" si="38">J49*$C$32</f>
        <v>0</v>
      </c>
      <c r="N49" s="298" t="str">
        <f t="shared" si="34"/>
        <v>GG</v>
      </c>
      <c r="O49" s="299">
        <v>24</v>
      </c>
      <c r="P49" s="300">
        <v>24</v>
      </c>
      <c r="Q49" s="300">
        <v>24</v>
      </c>
      <c r="R49" s="300">
        <v>24</v>
      </c>
      <c r="S49" s="300">
        <v>24</v>
      </c>
      <c r="T49" s="300">
        <v>24</v>
      </c>
      <c r="U49" s="301">
        <v>24</v>
      </c>
      <c r="V49" s="297">
        <f t="shared" si="35"/>
        <v>168</v>
      </c>
      <c r="W49" s="297">
        <f t="shared" si="36"/>
        <v>3864</v>
      </c>
      <c r="Y49" s="293"/>
    </row>
    <row r="50" spans="1:25" x14ac:dyDescent="0.25">
      <c r="A50" s="243">
        <v>17</v>
      </c>
      <c r="B50" s="294" t="s">
        <v>328</v>
      </c>
      <c r="C50" s="253"/>
      <c r="D50" s="295"/>
      <c r="E50" s="253"/>
      <c r="F50" s="295"/>
      <c r="G50" s="253"/>
      <c r="H50" s="253"/>
      <c r="I50" s="253"/>
      <c r="J50" s="296">
        <f t="shared" si="37"/>
        <v>0</v>
      </c>
      <c r="K50" s="297">
        <f t="shared" si="38"/>
        <v>0</v>
      </c>
      <c r="N50" s="298" t="str">
        <f t="shared" si="34"/>
        <v>HH</v>
      </c>
      <c r="O50" s="299">
        <v>24</v>
      </c>
      <c r="P50" s="300">
        <v>24</v>
      </c>
      <c r="Q50" s="300">
        <v>24</v>
      </c>
      <c r="R50" s="300">
        <v>24</v>
      </c>
      <c r="S50" s="300">
        <v>24</v>
      </c>
      <c r="T50" s="300">
        <v>24</v>
      </c>
      <c r="U50" s="301">
        <v>24</v>
      </c>
      <c r="V50" s="297">
        <f t="shared" si="35"/>
        <v>168</v>
      </c>
      <c r="W50" s="297">
        <f t="shared" si="36"/>
        <v>3864</v>
      </c>
      <c r="Y50" s="293"/>
    </row>
    <row r="51" spans="1:25" x14ac:dyDescent="0.25">
      <c r="A51" s="243">
        <v>18</v>
      </c>
      <c r="B51" s="294" t="s">
        <v>329</v>
      </c>
      <c r="C51" s="253"/>
      <c r="D51" s="295"/>
      <c r="E51" s="253"/>
      <c r="F51" s="295"/>
      <c r="G51" s="253"/>
      <c r="H51" s="253"/>
      <c r="I51" s="253"/>
      <c r="J51" s="296">
        <f t="shared" si="37"/>
        <v>0</v>
      </c>
      <c r="K51" s="297">
        <f t="shared" si="38"/>
        <v>0</v>
      </c>
      <c r="N51" s="298" t="str">
        <f t="shared" si="34"/>
        <v>II</v>
      </c>
      <c r="O51" s="299">
        <v>24</v>
      </c>
      <c r="P51" s="300">
        <v>24</v>
      </c>
      <c r="Q51" s="300">
        <v>24</v>
      </c>
      <c r="R51" s="300">
        <v>24</v>
      </c>
      <c r="S51" s="300">
        <v>24</v>
      </c>
      <c r="T51" s="300">
        <v>24</v>
      </c>
      <c r="U51" s="301">
        <v>24</v>
      </c>
      <c r="V51" s="297">
        <f t="shared" si="35"/>
        <v>168</v>
      </c>
      <c r="W51" s="297">
        <f t="shared" si="36"/>
        <v>3864</v>
      </c>
      <c r="Y51" s="293"/>
    </row>
    <row r="52" spans="1:25" x14ac:dyDescent="0.25">
      <c r="A52" s="243">
        <v>19</v>
      </c>
      <c r="B52" s="294" t="s">
        <v>330</v>
      </c>
      <c r="C52" s="253"/>
      <c r="D52" s="295"/>
      <c r="E52" s="253"/>
      <c r="F52" s="295"/>
      <c r="G52" s="253"/>
      <c r="H52" s="253"/>
      <c r="I52" s="253"/>
      <c r="J52" s="296">
        <f t="shared" si="37"/>
        <v>0</v>
      </c>
      <c r="K52" s="297">
        <f t="shared" si="38"/>
        <v>0</v>
      </c>
      <c r="N52" s="298" t="str">
        <f t="shared" si="34"/>
        <v>JJ</v>
      </c>
      <c r="O52" s="299">
        <v>24</v>
      </c>
      <c r="P52" s="300">
        <v>24</v>
      </c>
      <c r="Q52" s="300">
        <v>24</v>
      </c>
      <c r="R52" s="300">
        <v>24</v>
      </c>
      <c r="S52" s="300">
        <v>24</v>
      </c>
      <c r="T52" s="300">
        <v>24</v>
      </c>
      <c r="U52" s="301">
        <v>24</v>
      </c>
      <c r="V52" s="297">
        <f t="shared" si="35"/>
        <v>168</v>
      </c>
      <c r="W52" s="297">
        <f t="shared" si="36"/>
        <v>3864</v>
      </c>
      <c r="Y52" s="293"/>
    </row>
    <row r="53" spans="1:25" x14ac:dyDescent="0.25">
      <c r="A53" s="243">
        <v>20</v>
      </c>
      <c r="B53" s="294" t="s">
        <v>331</v>
      </c>
      <c r="C53" s="253"/>
      <c r="D53" s="295"/>
      <c r="E53" s="253"/>
      <c r="F53" s="295"/>
      <c r="G53" s="253"/>
      <c r="H53" s="253"/>
      <c r="I53" s="253"/>
      <c r="J53" s="296">
        <f t="shared" si="37"/>
        <v>0</v>
      </c>
      <c r="K53" s="297">
        <f t="shared" si="38"/>
        <v>0</v>
      </c>
      <c r="N53" s="298" t="str">
        <f t="shared" si="34"/>
        <v>KK</v>
      </c>
      <c r="O53" s="299">
        <v>24</v>
      </c>
      <c r="P53" s="300">
        <v>24</v>
      </c>
      <c r="Q53" s="300">
        <v>24</v>
      </c>
      <c r="R53" s="300">
        <v>24</v>
      </c>
      <c r="S53" s="300">
        <v>24</v>
      </c>
      <c r="T53" s="300">
        <v>24</v>
      </c>
      <c r="U53" s="301">
        <v>24</v>
      </c>
      <c r="V53" s="297">
        <f t="shared" si="35"/>
        <v>168</v>
      </c>
      <c r="W53" s="297">
        <f t="shared" si="36"/>
        <v>3864</v>
      </c>
      <c r="Y53" s="293"/>
    </row>
    <row r="54" spans="1:25" x14ac:dyDescent="0.25">
      <c r="A54" s="243">
        <v>21</v>
      </c>
      <c r="B54" s="294" t="s">
        <v>332</v>
      </c>
      <c r="C54" s="253"/>
      <c r="D54" s="295"/>
      <c r="E54" s="253"/>
      <c r="F54" s="295"/>
      <c r="G54" s="253"/>
      <c r="H54" s="253"/>
      <c r="I54" s="253"/>
      <c r="J54" s="296">
        <f t="shared" si="37"/>
        <v>0</v>
      </c>
      <c r="K54" s="297">
        <f t="shared" si="38"/>
        <v>0</v>
      </c>
      <c r="N54" s="298" t="str">
        <f t="shared" si="34"/>
        <v>LL</v>
      </c>
      <c r="O54" s="299">
        <v>24</v>
      </c>
      <c r="P54" s="300">
        <v>24</v>
      </c>
      <c r="Q54" s="300">
        <v>24</v>
      </c>
      <c r="R54" s="300">
        <v>24</v>
      </c>
      <c r="S54" s="300">
        <v>24</v>
      </c>
      <c r="T54" s="300">
        <v>24</v>
      </c>
      <c r="U54" s="301">
        <v>24</v>
      </c>
      <c r="V54" s="297">
        <f t="shared" si="35"/>
        <v>168</v>
      </c>
      <c r="W54" s="297">
        <f t="shared" si="36"/>
        <v>3864</v>
      </c>
      <c r="Y54" s="293"/>
    </row>
    <row r="55" spans="1:25" x14ac:dyDescent="0.25">
      <c r="A55" s="243">
        <v>22</v>
      </c>
      <c r="B55" s="294" t="s">
        <v>333</v>
      </c>
      <c r="C55" s="253"/>
      <c r="D55" s="295"/>
      <c r="E55" s="253"/>
      <c r="F55" s="295"/>
      <c r="G55" s="253"/>
      <c r="H55" s="253"/>
      <c r="I55" s="253"/>
      <c r="J55" s="296">
        <f t="shared" si="37"/>
        <v>0</v>
      </c>
      <c r="K55" s="297">
        <f t="shared" si="38"/>
        <v>0</v>
      </c>
      <c r="N55" s="298" t="str">
        <f t="shared" si="34"/>
        <v>MM</v>
      </c>
      <c r="O55" s="299">
        <v>24</v>
      </c>
      <c r="P55" s="300">
        <v>24</v>
      </c>
      <c r="Q55" s="300">
        <v>24</v>
      </c>
      <c r="R55" s="300">
        <v>24</v>
      </c>
      <c r="S55" s="300">
        <v>24</v>
      </c>
      <c r="T55" s="300">
        <v>24</v>
      </c>
      <c r="U55" s="301">
        <v>24</v>
      </c>
      <c r="V55" s="297">
        <f t="shared" si="35"/>
        <v>168</v>
      </c>
      <c r="W55" s="297">
        <f t="shared" si="36"/>
        <v>3864</v>
      </c>
      <c r="Y55" s="293"/>
    </row>
    <row r="56" spans="1:25" x14ac:dyDescent="0.25">
      <c r="A56" s="243">
        <v>23</v>
      </c>
      <c r="B56" s="302" t="s">
        <v>334</v>
      </c>
      <c r="C56" s="267"/>
      <c r="D56" s="303"/>
      <c r="E56" s="267"/>
      <c r="F56" s="303"/>
      <c r="G56" s="267"/>
      <c r="H56" s="267"/>
      <c r="I56" s="267"/>
      <c r="J56" s="304">
        <f t="shared" si="37"/>
        <v>0</v>
      </c>
      <c r="K56" s="269">
        <f t="shared" si="38"/>
        <v>0</v>
      </c>
      <c r="N56" s="298" t="str">
        <f t="shared" si="34"/>
        <v>NN</v>
      </c>
      <c r="O56" s="299">
        <v>24</v>
      </c>
      <c r="P56" s="300">
        <v>24</v>
      </c>
      <c r="Q56" s="300">
        <v>24</v>
      </c>
      <c r="R56" s="300">
        <v>24</v>
      </c>
      <c r="S56" s="300">
        <v>24</v>
      </c>
      <c r="T56" s="300">
        <v>24</v>
      </c>
      <c r="U56" s="301">
        <v>24</v>
      </c>
      <c r="V56" s="297">
        <f t="shared" si="35"/>
        <v>168</v>
      </c>
      <c r="W56" s="297">
        <f t="shared" si="36"/>
        <v>3864</v>
      </c>
      <c r="Y56" s="293">
        <f t="shared" si="23"/>
        <v>0</v>
      </c>
    </row>
    <row r="57" spans="1:25" x14ac:dyDescent="0.25">
      <c r="B57" s="305"/>
      <c r="C57" s="300"/>
      <c r="D57" s="300"/>
      <c r="E57" s="300"/>
      <c r="F57" s="300"/>
      <c r="G57" s="300"/>
      <c r="H57" s="300"/>
      <c r="I57" s="300"/>
      <c r="J57" s="306"/>
      <c r="K57" s="306"/>
      <c r="N57" s="305"/>
      <c r="O57" s="300"/>
      <c r="P57" s="300"/>
      <c r="Q57" s="300"/>
      <c r="R57" s="300"/>
      <c r="S57" s="300"/>
      <c r="T57" s="300"/>
      <c r="U57" s="300"/>
      <c r="V57" s="306"/>
      <c r="W57" s="306"/>
      <c r="Y57" s="293"/>
    </row>
    <row r="58" spans="1:25" x14ac:dyDescent="0.25">
      <c r="Y58" s="293"/>
    </row>
    <row r="59" spans="1:25" ht="15.75" x14ac:dyDescent="0.25">
      <c r="B59" s="274" t="s">
        <v>248</v>
      </c>
      <c r="C59" s="275">
        <f>$C$9</f>
        <v>28</v>
      </c>
      <c r="D59" s="276" t="s">
        <v>242</v>
      </c>
      <c r="E59" s="277"/>
      <c r="F59" s="277"/>
      <c r="G59" s="277"/>
      <c r="H59" s="276"/>
      <c r="I59" s="276"/>
      <c r="J59" s="307" t="s">
        <v>108</v>
      </c>
      <c r="K59" s="308"/>
      <c r="N59" s="274" t="s">
        <v>253</v>
      </c>
      <c r="O59" s="250">
        <f>C59</f>
        <v>28</v>
      </c>
      <c r="P59" s="276" t="s">
        <v>7</v>
      </c>
      <c r="Q59" s="276"/>
      <c r="R59" s="276"/>
      <c r="S59" s="276"/>
      <c r="T59" s="276"/>
      <c r="U59" s="309" t="s">
        <v>2</v>
      </c>
      <c r="V59" s="276"/>
      <c r="W59" s="278"/>
      <c r="Y59" s="293"/>
    </row>
    <row r="60" spans="1:25" x14ac:dyDescent="0.25">
      <c r="A60" s="263"/>
      <c r="B60" s="282" t="s">
        <v>0</v>
      </c>
      <c r="C60" s="250" t="s">
        <v>22</v>
      </c>
      <c r="D60" s="277" t="s">
        <v>23</v>
      </c>
      <c r="E60" s="250" t="s">
        <v>24</v>
      </c>
      <c r="F60" s="277" t="s">
        <v>25</v>
      </c>
      <c r="G60" s="250" t="s">
        <v>26</v>
      </c>
      <c r="H60" s="277" t="s">
        <v>27</v>
      </c>
      <c r="I60" s="250" t="s">
        <v>28</v>
      </c>
      <c r="J60" s="280" t="s">
        <v>8</v>
      </c>
      <c r="K60" s="281" t="s">
        <v>9</v>
      </c>
      <c r="N60" s="282" t="s">
        <v>0</v>
      </c>
      <c r="O60" s="283" t="str">
        <f t="shared" ref="O60:U60" si="39">O33</f>
        <v>M</v>
      </c>
      <c r="P60" s="283" t="str">
        <f t="shared" si="39"/>
        <v>T</v>
      </c>
      <c r="Q60" s="283" t="str">
        <f t="shared" si="39"/>
        <v>W</v>
      </c>
      <c r="R60" s="283" t="str">
        <f t="shared" si="39"/>
        <v>Th</v>
      </c>
      <c r="S60" s="283" t="str">
        <f t="shared" si="39"/>
        <v>F</v>
      </c>
      <c r="T60" s="283" t="str">
        <f t="shared" si="39"/>
        <v>Sa</v>
      </c>
      <c r="U60" s="283" t="str">
        <f t="shared" si="39"/>
        <v>Su</v>
      </c>
      <c r="V60" s="280" t="s">
        <v>8</v>
      </c>
      <c r="W60" s="280" t="s">
        <v>9</v>
      </c>
      <c r="Y60" s="293"/>
    </row>
    <row r="61" spans="1:25" x14ac:dyDescent="0.25">
      <c r="A61" s="243">
        <f t="shared" ref="A61:B73" si="40">A34</f>
        <v>1</v>
      </c>
      <c r="B61" s="288">
        <f t="shared" si="40"/>
        <v>0</v>
      </c>
      <c r="C61" s="287"/>
      <c r="D61" s="287"/>
      <c r="E61" s="287"/>
      <c r="F61" s="287"/>
      <c r="G61" s="287"/>
      <c r="H61" s="310"/>
      <c r="I61" s="287"/>
      <c r="J61" s="282">
        <f>SUM(C61:I61)</f>
        <v>0</v>
      </c>
      <c r="K61" s="283">
        <f t="shared" ref="K61:K74" si="41">J61*$C$59</f>
        <v>0</v>
      </c>
      <c r="N61" s="311">
        <f t="shared" ref="N61:N69" si="42">N34</f>
        <v>0</v>
      </c>
      <c r="O61" s="289">
        <v>24</v>
      </c>
      <c r="P61" s="290">
        <v>24</v>
      </c>
      <c r="Q61" s="290">
        <v>24</v>
      </c>
      <c r="R61" s="290">
        <v>24</v>
      </c>
      <c r="S61" s="290">
        <v>24</v>
      </c>
      <c r="T61" s="290">
        <v>24</v>
      </c>
      <c r="U61" s="292">
        <v>24</v>
      </c>
      <c r="V61" s="283">
        <f>SUM(O61:U61)</f>
        <v>168</v>
      </c>
      <c r="W61" s="173">
        <f t="shared" ref="W61:W74" si="43">V61*$O$59</f>
        <v>4704</v>
      </c>
      <c r="Y61" s="293">
        <f t="shared" si="23"/>
        <v>0</v>
      </c>
    </row>
    <row r="62" spans="1:25" x14ac:dyDescent="0.25">
      <c r="A62" s="243">
        <f t="shared" si="40"/>
        <v>2</v>
      </c>
      <c r="B62" s="298">
        <f t="shared" si="40"/>
        <v>0</v>
      </c>
      <c r="C62" s="253"/>
      <c r="D62" s="295"/>
      <c r="E62" s="253"/>
      <c r="F62" s="295"/>
      <c r="G62" s="253"/>
      <c r="H62" s="295"/>
      <c r="I62" s="253"/>
      <c r="J62" s="296">
        <f t="shared" ref="J62" si="44">SUM(C62:I62)</f>
        <v>0</v>
      </c>
      <c r="K62" s="297">
        <f t="shared" si="41"/>
        <v>0</v>
      </c>
      <c r="N62" s="312">
        <f t="shared" si="42"/>
        <v>0</v>
      </c>
      <c r="O62" s="299">
        <v>24</v>
      </c>
      <c r="P62" s="300">
        <v>24</v>
      </c>
      <c r="Q62" s="300">
        <v>24</v>
      </c>
      <c r="R62" s="300">
        <v>24</v>
      </c>
      <c r="S62" s="300">
        <v>24</v>
      </c>
      <c r="T62" s="300">
        <v>24</v>
      </c>
      <c r="U62" s="301">
        <v>24</v>
      </c>
      <c r="V62" s="297">
        <f t="shared" ref="V62:V63" si="45">SUM(O62:U62)</f>
        <v>168</v>
      </c>
      <c r="W62" s="174">
        <f t="shared" si="43"/>
        <v>4704</v>
      </c>
      <c r="Y62" s="293">
        <f t="shared" si="23"/>
        <v>0</v>
      </c>
    </row>
    <row r="63" spans="1:25" ht="18.75" customHeight="1" x14ac:dyDescent="0.25">
      <c r="A63" s="243">
        <f t="shared" si="40"/>
        <v>3</v>
      </c>
      <c r="B63" s="298">
        <f t="shared" si="40"/>
        <v>0</v>
      </c>
      <c r="C63" s="253"/>
      <c r="D63" s="295"/>
      <c r="E63" s="253"/>
      <c r="F63" s="295"/>
      <c r="G63" s="253"/>
      <c r="H63" s="295"/>
      <c r="I63" s="253"/>
      <c r="J63" s="296">
        <f t="shared" ref="J63:J68" si="46">SUM(C63:I63)</f>
        <v>0</v>
      </c>
      <c r="K63" s="297">
        <f t="shared" si="41"/>
        <v>0</v>
      </c>
      <c r="N63" s="312">
        <f t="shared" si="42"/>
        <v>0</v>
      </c>
      <c r="O63" s="299">
        <v>24</v>
      </c>
      <c r="P63" s="300">
        <v>24</v>
      </c>
      <c r="Q63" s="300">
        <v>24</v>
      </c>
      <c r="R63" s="300">
        <v>24</v>
      </c>
      <c r="S63" s="300">
        <v>24</v>
      </c>
      <c r="T63" s="300">
        <v>24</v>
      </c>
      <c r="U63" s="301">
        <v>24</v>
      </c>
      <c r="V63" s="297">
        <f t="shared" si="45"/>
        <v>168</v>
      </c>
      <c r="W63" s="174">
        <f t="shared" si="43"/>
        <v>4704</v>
      </c>
      <c r="Y63" s="293">
        <f t="shared" si="23"/>
        <v>0</v>
      </c>
    </row>
    <row r="64" spans="1:25" x14ac:dyDescent="0.25">
      <c r="A64" s="243">
        <f t="shared" si="40"/>
        <v>4</v>
      </c>
      <c r="B64" s="298">
        <f t="shared" si="40"/>
        <v>0</v>
      </c>
      <c r="C64" s="253"/>
      <c r="D64" s="253"/>
      <c r="E64" s="253"/>
      <c r="F64" s="253"/>
      <c r="G64" s="253"/>
      <c r="H64" s="253"/>
      <c r="I64" s="253"/>
      <c r="J64" s="296">
        <f t="shared" si="46"/>
        <v>0</v>
      </c>
      <c r="K64" s="297">
        <f t="shared" si="41"/>
        <v>0</v>
      </c>
      <c r="N64" s="312">
        <f t="shared" si="42"/>
        <v>0</v>
      </c>
      <c r="O64" s="299">
        <v>24</v>
      </c>
      <c r="P64" s="300">
        <v>24</v>
      </c>
      <c r="Q64" s="300">
        <v>24</v>
      </c>
      <c r="R64" s="300">
        <v>24</v>
      </c>
      <c r="S64" s="300">
        <v>24</v>
      </c>
      <c r="T64" s="300">
        <v>24</v>
      </c>
      <c r="U64" s="301">
        <v>24</v>
      </c>
      <c r="V64" s="297">
        <f t="shared" ref="V64:V66" si="47">O64*5+T64+U64</f>
        <v>168</v>
      </c>
      <c r="W64" s="174">
        <f t="shared" si="43"/>
        <v>4704</v>
      </c>
      <c r="Y64" s="293">
        <f t="shared" si="23"/>
        <v>0</v>
      </c>
    </row>
    <row r="65" spans="1:25" x14ac:dyDescent="0.25">
      <c r="A65" s="243">
        <f t="shared" si="40"/>
        <v>5</v>
      </c>
      <c r="B65" s="298">
        <f t="shared" si="40"/>
        <v>0</v>
      </c>
      <c r="C65" s="253"/>
      <c r="D65" s="253"/>
      <c r="E65" s="253"/>
      <c r="F65" s="253"/>
      <c r="G65" s="253"/>
      <c r="H65" s="253"/>
      <c r="I65" s="253"/>
      <c r="J65" s="296">
        <f t="shared" si="46"/>
        <v>0</v>
      </c>
      <c r="K65" s="297">
        <f t="shared" si="41"/>
        <v>0</v>
      </c>
      <c r="N65" s="312">
        <f t="shared" si="42"/>
        <v>0</v>
      </c>
      <c r="O65" s="299">
        <v>24</v>
      </c>
      <c r="P65" s="300">
        <v>24</v>
      </c>
      <c r="Q65" s="300">
        <v>24</v>
      </c>
      <c r="R65" s="300">
        <v>24</v>
      </c>
      <c r="S65" s="300">
        <v>24</v>
      </c>
      <c r="T65" s="300">
        <v>24</v>
      </c>
      <c r="U65" s="301">
        <v>24</v>
      </c>
      <c r="V65" s="297">
        <f t="shared" si="47"/>
        <v>168</v>
      </c>
      <c r="W65" s="174">
        <f t="shared" si="43"/>
        <v>4704</v>
      </c>
      <c r="Y65" s="293">
        <f t="shared" si="23"/>
        <v>0</v>
      </c>
    </row>
    <row r="66" spans="1:25" x14ac:dyDescent="0.25">
      <c r="A66" s="243">
        <f t="shared" si="40"/>
        <v>6</v>
      </c>
      <c r="B66" s="298">
        <f t="shared" si="40"/>
        <v>0</v>
      </c>
      <c r="C66" s="253"/>
      <c r="D66" s="253"/>
      <c r="E66" s="253"/>
      <c r="F66" s="253"/>
      <c r="G66" s="253"/>
      <c r="H66" s="253"/>
      <c r="I66" s="253"/>
      <c r="J66" s="296">
        <f t="shared" si="46"/>
        <v>0</v>
      </c>
      <c r="K66" s="297">
        <f t="shared" si="41"/>
        <v>0</v>
      </c>
      <c r="N66" s="312">
        <f t="shared" si="42"/>
        <v>0</v>
      </c>
      <c r="O66" s="299">
        <v>24</v>
      </c>
      <c r="P66" s="300">
        <v>24</v>
      </c>
      <c r="Q66" s="300">
        <v>24</v>
      </c>
      <c r="R66" s="300">
        <v>24</v>
      </c>
      <c r="S66" s="300">
        <v>24</v>
      </c>
      <c r="T66" s="300">
        <v>24</v>
      </c>
      <c r="U66" s="301">
        <v>24</v>
      </c>
      <c r="V66" s="297">
        <f t="shared" si="47"/>
        <v>168</v>
      </c>
      <c r="W66" s="174">
        <f t="shared" si="43"/>
        <v>4704</v>
      </c>
      <c r="Y66" s="293">
        <f t="shared" si="23"/>
        <v>0</v>
      </c>
    </row>
    <row r="67" spans="1:25" x14ac:dyDescent="0.25">
      <c r="A67" s="243">
        <f t="shared" si="40"/>
        <v>7</v>
      </c>
      <c r="B67" s="298">
        <f t="shared" si="40"/>
        <v>0</v>
      </c>
      <c r="C67" s="253"/>
      <c r="D67" s="295"/>
      <c r="E67" s="253"/>
      <c r="F67" s="295"/>
      <c r="G67" s="253"/>
      <c r="H67" s="295"/>
      <c r="I67" s="253"/>
      <c r="J67" s="296">
        <f t="shared" si="46"/>
        <v>0</v>
      </c>
      <c r="K67" s="297">
        <f t="shared" si="41"/>
        <v>0</v>
      </c>
      <c r="N67" s="312">
        <f t="shared" si="42"/>
        <v>0</v>
      </c>
      <c r="O67" s="299">
        <v>24</v>
      </c>
      <c r="P67" s="300">
        <v>24</v>
      </c>
      <c r="Q67" s="300">
        <v>24</v>
      </c>
      <c r="R67" s="300">
        <v>24</v>
      </c>
      <c r="S67" s="300">
        <v>24</v>
      </c>
      <c r="T67" s="300">
        <v>24</v>
      </c>
      <c r="U67" s="301">
        <v>24</v>
      </c>
      <c r="V67" s="297">
        <f t="shared" ref="V67:V68" si="48">O67*5+T67+U67</f>
        <v>168</v>
      </c>
      <c r="W67" s="174">
        <f t="shared" si="43"/>
        <v>4704</v>
      </c>
      <c r="Y67" s="293">
        <f t="shared" si="23"/>
        <v>0</v>
      </c>
    </row>
    <row r="68" spans="1:25" x14ac:dyDescent="0.25">
      <c r="A68" s="243">
        <f t="shared" si="40"/>
        <v>8</v>
      </c>
      <c r="B68" s="298">
        <f t="shared" si="40"/>
        <v>0</v>
      </c>
      <c r="C68" s="253"/>
      <c r="D68" s="253"/>
      <c r="E68" s="253"/>
      <c r="F68" s="253"/>
      <c r="G68" s="253"/>
      <c r="H68" s="253"/>
      <c r="I68" s="253"/>
      <c r="J68" s="296">
        <f t="shared" si="46"/>
        <v>0</v>
      </c>
      <c r="K68" s="297">
        <f t="shared" si="41"/>
        <v>0</v>
      </c>
      <c r="N68" s="312">
        <f t="shared" si="42"/>
        <v>0</v>
      </c>
      <c r="O68" s="299">
        <v>24</v>
      </c>
      <c r="P68" s="300">
        <v>24</v>
      </c>
      <c r="Q68" s="300">
        <v>24</v>
      </c>
      <c r="R68" s="300">
        <v>24</v>
      </c>
      <c r="S68" s="300">
        <v>24</v>
      </c>
      <c r="T68" s="300">
        <v>24</v>
      </c>
      <c r="U68" s="301">
        <v>24</v>
      </c>
      <c r="V68" s="297">
        <f t="shared" si="48"/>
        <v>168</v>
      </c>
      <c r="W68" s="174">
        <f t="shared" si="43"/>
        <v>4704</v>
      </c>
      <c r="Y68" s="293">
        <f t="shared" si="23"/>
        <v>0</v>
      </c>
    </row>
    <row r="69" spans="1:25" x14ac:dyDescent="0.25">
      <c r="A69" s="243">
        <f t="shared" si="40"/>
        <v>9</v>
      </c>
      <c r="B69" s="298">
        <f t="shared" si="40"/>
        <v>0</v>
      </c>
      <c r="C69" s="253"/>
      <c r="D69" s="253"/>
      <c r="E69" s="253"/>
      <c r="F69" s="253"/>
      <c r="G69" s="253"/>
      <c r="H69" s="253"/>
      <c r="I69" s="253"/>
      <c r="J69" s="296">
        <f t="shared" ref="J69:J70" si="49">SUM(C69:I69)</f>
        <v>0</v>
      </c>
      <c r="K69" s="297">
        <f t="shared" si="41"/>
        <v>0</v>
      </c>
      <c r="N69" s="312" t="str">
        <f t="shared" si="42"/>
        <v>BB</v>
      </c>
      <c r="O69" s="299">
        <v>24</v>
      </c>
      <c r="P69" s="300">
        <v>24</v>
      </c>
      <c r="Q69" s="300">
        <v>24</v>
      </c>
      <c r="R69" s="300">
        <v>24</v>
      </c>
      <c r="S69" s="300">
        <v>24</v>
      </c>
      <c r="T69" s="300">
        <v>24</v>
      </c>
      <c r="U69" s="301">
        <v>24</v>
      </c>
      <c r="V69" s="297">
        <f t="shared" ref="V69" si="50">O69*5+T69+U69</f>
        <v>168</v>
      </c>
      <c r="W69" s="174">
        <f t="shared" si="43"/>
        <v>4704</v>
      </c>
      <c r="Y69" s="293">
        <f t="shared" si="23"/>
        <v>0</v>
      </c>
    </row>
    <row r="70" spans="1:25" x14ac:dyDescent="0.25">
      <c r="A70" s="243">
        <f t="shared" si="40"/>
        <v>10</v>
      </c>
      <c r="B70" s="298" t="str">
        <f t="shared" si="40"/>
        <v>AA</v>
      </c>
      <c r="C70" s="253"/>
      <c r="D70" s="253"/>
      <c r="E70" s="253"/>
      <c r="F70" s="253"/>
      <c r="G70" s="253"/>
      <c r="H70" s="253"/>
      <c r="I70" s="253"/>
      <c r="J70" s="296">
        <f t="shared" si="49"/>
        <v>0</v>
      </c>
      <c r="K70" s="297">
        <f t="shared" si="41"/>
        <v>0</v>
      </c>
      <c r="L70" s="263"/>
      <c r="M70" s="306"/>
      <c r="N70" s="312" t="str">
        <f t="shared" ref="N70:N83" si="51">N43</f>
        <v>CC</v>
      </c>
      <c r="O70" s="299">
        <v>24</v>
      </c>
      <c r="P70" s="300">
        <v>24</v>
      </c>
      <c r="Q70" s="300">
        <v>24</v>
      </c>
      <c r="R70" s="300">
        <v>24</v>
      </c>
      <c r="S70" s="300">
        <v>24</v>
      </c>
      <c r="T70" s="300">
        <v>24</v>
      </c>
      <c r="U70" s="301">
        <v>24</v>
      </c>
      <c r="V70" s="297">
        <f t="shared" ref="V70:V73" si="52">O70*5+T70+U70</f>
        <v>168</v>
      </c>
      <c r="W70" s="174">
        <f t="shared" si="43"/>
        <v>4704</v>
      </c>
      <c r="Y70" s="293">
        <f t="shared" si="23"/>
        <v>0</v>
      </c>
    </row>
    <row r="71" spans="1:25" x14ac:dyDescent="0.25">
      <c r="A71" s="243">
        <f t="shared" si="40"/>
        <v>11</v>
      </c>
      <c r="B71" s="298" t="str">
        <f t="shared" si="40"/>
        <v>BB</v>
      </c>
      <c r="C71" s="253"/>
      <c r="D71" s="295"/>
      <c r="E71" s="253"/>
      <c r="F71" s="295"/>
      <c r="G71" s="253"/>
      <c r="H71" s="253"/>
      <c r="I71" s="253"/>
      <c r="J71" s="296">
        <f>SUM(C71:I71)</f>
        <v>0</v>
      </c>
      <c r="K71" s="297">
        <f t="shared" si="41"/>
        <v>0</v>
      </c>
      <c r="L71" s="263"/>
      <c r="M71" s="263"/>
      <c r="N71" s="312" t="str">
        <f t="shared" si="51"/>
        <v>DD</v>
      </c>
      <c r="O71" s="299">
        <v>24</v>
      </c>
      <c r="P71" s="300">
        <v>24</v>
      </c>
      <c r="Q71" s="300">
        <v>24</v>
      </c>
      <c r="R71" s="300">
        <v>24</v>
      </c>
      <c r="S71" s="300">
        <v>24</v>
      </c>
      <c r="T71" s="300">
        <v>24</v>
      </c>
      <c r="U71" s="301">
        <v>24</v>
      </c>
      <c r="V71" s="297">
        <f t="shared" si="52"/>
        <v>168</v>
      </c>
      <c r="W71" s="174">
        <f t="shared" si="43"/>
        <v>4704</v>
      </c>
      <c r="Y71" s="293">
        <f t="shared" si="23"/>
        <v>0</v>
      </c>
    </row>
    <row r="72" spans="1:25" x14ac:dyDescent="0.25">
      <c r="A72" s="243">
        <f t="shared" si="40"/>
        <v>12</v>
      </c>
      <c r="B72" s="298" t="str">
        <f t="shared" si="40"/>
        <v>CC</v>
      </c>
      <c r="C72" s="253"/>
      <c r="D72" s="295"/>
      <c r="E72" s="253"/>
      <c r="F72" s="295"/>
      <c r="G72" s="253"/>
      <c r="H72" s="253"/>
      <c r="I72" s="253"/>
      <c r="J72" s="296">
        <f t="shared" ref="J72:J73" si="53">SUM(C72:I72)</f>
        <v>0</v>
      </c>
      <c r="K72" s="297">
        <f t="shared" si="41"/>
        <v>0</v>
      </c>
      <c r="L72" s="263"/>
      <c r="N72" s="312" t="str">
        <f t="shared" si="51"/>
        <v>EE</v>
      </c>
      <c r="O72" s="299">
        <v>24</v>
      </c>
      <c r="P72" s="300">
        <v>24</v>
      </c>
      <c r="Q72" s="300">
        <v>24</v>
      </c>
      <c r="R72" s="300">
        <v>24</v>
      </c>
      <c r="S72" s="300">
        <v>24</v>
      </c>
      <c r="T72" s="300">
        <v>24</v>
      </c>
      <c r="U72" s="301">
        <v>24</v>
      </c>
      <c r="V72" s="297">
        <f t="shared" si="52"/>
        <v>168</v>
      </c>
      <c r="W72" s="174">
        <f t="shared" si="43"/>
        <v>4704</v>
      </c>
      <c r="Y72" s="293">
        <f t="shared" si="23"/>
        <v>0</v>
      </c>
    </row>
    <row r="73" spans="1:25" x14ac:dyDescent="0.25">
      <c r="A73" s="243">
        <f t="shared" si="40"/>
        <v>13</v>
      </c>
      <c r="B73" s="298" t="str">
        <f t="shared" si="40"/>
        <v>DD</v>
      </c>
      <c r="C73" s="253"/>
      <c r="D73" s="295"/>
      <c r="E73" s="253"/>
      <c r="F73" s="295"/>
      <c r="G73" s="253"/>
      <c r="H73" s="253"/>
      <c r="I73" s="253"/>
      <c r="J73" s="296">
        <f t="shared" si="53"/>
        <v>0</v>
      </c>
      <c r="K73" s="297">
        <f t="shared" si="41"/>
        <v>0</v>
      </c>
      <c r="L73" s="263"/>
      <c r="M73" s="263"/>
      <c r="N73" s="312">
        <f t="shared" si="51"/>
        <v>0</v>
      </c>
      <c r="O73" s="299">
        <v>24</v>
      </c>
      <c r="P73" s="300">
        <v>24</v>
      </c>
      <c r="Q73" s="300">
        <v>24</v>
      </c>
      <c r="R73" s="300">
        <v>24</v>
      </c>
      <c r="S73" s="300">
        <v>24</v>
      </c>
      <c r="T73" s="300">
        <v>24</v>
      </c>
      <c r="U73" s="301">
        <v>24</v>
      </c>
      <c r="V73" s="297">
        <f t="shared" si="52"/>
        <v>168</v>
      </c>
      <c r="W73" s="174">
        <f t="shared" si="43"/>
        <v>4704</v>
      </c>
      <c r="Y73" s="293">
        <f t="shared" si="23"/>
        <v>0</v>
      </c>
    </row>
    <row r="74" spans="1:25" ht="15.75" x14ac:dyDescent="0.25">
      <c r="A74" s="243">
        <f>A47</f>
        <v>14</v>
      </c>
      <c r="B74" s="298" t="str">
        <f t="shared" ref="B74:B83" si="54">B47</f>
        <v>EE</v>
      </c>
      <c r="C74" s="253"/>
      <c r="D74" s="295"/>
      <c r="E74" s="253"/>
      <c r="F74" s="295"/>
      <c r="G74" s="253"/>
      <c r="H74" s="253"/>
      <c r="I74" s="253"/>
      <c r="J74" s="296">
        <f>SUM(C74:I74)</f>
        <v>0</v>
      </c>
      <c r="K74" s="297">
        <f t="shared" si="41"/>
        <v>0</v>
      </c>
      <c r="L74" s="263"/>
      <c r="M74" s="313"/>
      <c r="N74" s="312" t="str">
        <f t="shared" si="51"/>
        <v>EE</v>
      </c>
      <c r="O74" s="299">
        <v>24</v>
      </c>
      <c r="P74" s="300">
        <v>24</v>
      </c>
      <c r="Q74" s="300">
        <v>24</v>
      </c>
      <c r="R74" s="300">
        <v>24</v>
      </c>
      <c r="S74" s="300">
        <v>24</v>
      </c>
      <c r="T74" s="300">
        <v>24</v>
      </c>
      <c r="U74" s="301">
        <v>24</v>
      </c>
      <c r="V74" s="297">
        <f>O74*5+T74+U74</f>
        <v>168</v>
      </c>
      <c r="W74" s="174">
        <f t="shared" si="43"/>
        <v>4704</v>
      </c>
      <c r="Y74" s="293">
        <f t="shared" si="23"/>
        <v>0</v>
      </c>
    </row>
    <row r="75" spans="1:25" ht="15.75" x14ac:dyDescent="0.25">
      <c r="A75" s="243">
        <v>15</v>
      </c>
      <c r="B75" s="298" t="str">
        <f t="shared" si="54"/>
        <v>FF</v>
      </c>
      <c r="C75" s="253"/>
      <c r="D75" s="295"/>
      <c r="E75" s="253"/>
      <c r="F75" s="295"/>
      <c r="G75" s="253"/>
      <c r="H75" s="253"/>
      <c r="I75" s="253"/>
      <c r="J75" s="296">
        <f t="shared" ref="J75" si="55">SUM(C75:I75)</f>
        <v>0</v>
      </c>
      <c r="K75" s="297">
        <f t="shared" ref="K75" si="56">J75*$C$59</f>
        <v>0</v>
      </c>
      <c r="L75" s="263"/>
      <c r="M75" s="313"/>
      <c r="N75" s="312" t="str">
        <f t="shared" si="51"/>
        <v>FF</v>
      </c>
      <c r="O75" s="299">
        <v>24</v>
      </c>
      <c r="P75" s="300">
        <v>24</v>
      </c>
      <c r="Q75" s="300">
        <v>24</v>
      </c>
      <c r="R75" s="300">
        <v>24</v>
      </c>
      <c r="S75" s="300">
        <v>24</v>
      </c>
      <c r="T75" s="300">
        <v>24</v>
      </c>
      <c r="U75" s="301">
        <v>24</v>
      </c>
      <c r="V75" s="297">
        <f t="shared" ref="V75:V83" si="57">O75*5+T75+U75</f>
        <v>168</v>
      </c>
      <c r="W75" s="174">
        <f t="shared" ref="W75:W83" si="58">V75*$O$59</f>
        <v>4704</v>
      </c>
      <c r="Y75" s="293">
        <f t="shared" si="23"/>
        <v>0</v>
      </c>
    </row>
    <row r="76" spans="1:25" ht="15.75" x14ac:dyDescent="0.25">
      <c r="A76" s="243">
        <v>16</v>
      </c>
      <c r="B76" s="298" t="str">
        <f t="shared" si="54"/>
        <v>GG</v>
      </c>
      <c r="C76" s="253"/>
      <c r="D76" s="295"/>
      <c r="E76" s="253"/>
      <c r="F76" s="295"/>
      <c r="G76" s="253"/>
      <c r="H76" s="253"/>
      <c r="I76" s="253"/>
      <c r="J76" s="296">
        <f t="shared" ref="J76:J83" si="59">SUM(C76:I76)</f>
        <v>0</v>
      </c>
      <c r="K76" s="297">
        <f t="shared" ref="K76:K83" si="60">J76*$C$59</f>
        <v>0</v>
      </c>
      <c r="L76" s="263"/>
      <c r="M76" s="313"/>
      <c r="N76" s="312" t="str">
        <f t="shared" si="51"/>
        <v>GG</v>
      </c>
      <c r="O76" s="299">
        <v>24</v>
      </c>
      <c r="P76" s="300">
        <v>24</v>
      </c>
      <c r="Q76" s="300">
        <v>24</v>
      </c>
      <c r="R76" s="300">
        <v>24</v>
      </c>
      <c r="S76" s="300">
        <v>24</v>
      </c>
      <c r="T76" s="300">
        <v>24</v>
      </c>
      <c r="U76" s="301">
        <v>24</v>
      </c>
      <c r="V76" s="297">
        <f t="shared" si="57"/>
        <v>168</v>
      </c>
      <c r="W76" s="174">
        <f t="shared" si="58"/>
        <v>4704</v>
      </c>
      <c r="Y76" s="293"/>
    </row>
    <row r="77" spans="1:25" ht="15.75" x14ac:dyDescent="0.25">
      <c r="A77" s="243">
        <v>17</v>
      </c>
      <c r="B77" s="298" t="str">
        <f t="shared" si="54"/>
        <v>HH</v>
      </c>
      <c r="C77" s="253"/>
      <c r="D77" s="295"/>
      <c r="E77" s="253"/>
      <c r="F77" s="295"/>
      <c r="G77" s="253"/>
      <c r="H77" s="253"/>
      <c r="I77" s="253"/>
      <c r="J77" s="296">
        <f t="shared" si="59"/>
        <v>0</v>
      </c>
      <c r="K77" s="297">
        <f t="shared" si="60"/>
        <v>0</v>
      </c>
      <c r="L77" s="263"/>
      <c r="M77" s="313"/>
      <c r="N77" s="312" t="str">
        <f t="shared" si="51"/>
        <v>HH</v>
      </c>
      <c r="O77" s="299">
        <v>24</v>
      </c>
      <c r="P77" s="300">
        <v>24</v>
      </c>
      <c r="Q77" s="300">
        <v>24</v>
      </c>
      <c r="R77" s="300">
        <v>24</v>
      </c>
      <c r="S77" s="300">
        <v>24</v>
      </c>
      <c r="T77" s="300">
        <v>24</v>
      </c>
      <c r="U77" s="301">
        <v>24</v>
      </c>
      <c r="V77" s="297">
        <f t="shared" si="57"/>
        <v>168</v>
      </c>
      <c r="W77" s="174">
        <f t="shared" si="58"/>
        <v>4704</v>
      </c>
      <c r="Y77" s="293"/>
    </row>
    <row r="78" spans="1:25" ht="15.75" x14ac:dyDescent="0.25">
      <c r="A78" s="243">
        <v>18</v>
      </c>
      <c r="B78" s="298" t="str">
        <f t="shared" si="54"/>
        <v>II</v>
      </c>
      <c r="C78" s="253"/>
      <c r="D78" s="295"/>
      <c r="E78" s="253"/>
      <c r="F78" s="295"/>
      <c r="G78" s="253"/>
      <c r="H78" s="253"/>
      <c r="I78" s="253"/>
      <c r="J78" s="296">
        <f t="shared" si="59"/>
        <v>0</v>
      </c>
      <c r="K78" s="297">
        <f t="shared" si="60"/>
        <v>0</v>
      </c>
      <c r="L78" s="263"/>
      <c r="M78" s="313"/>
      <c r="N78" s="312" t="str">
        <f t="shared" si="51"/>
        <v>II</v>
      </c>
      <c r="O78" s="299">
        <v>24</v>
      </c>
      <c r="P78" s="300">
        <v>24</v>
      </c>
      <c r="Q78" s="300">
        <v>24</v>
      </c>
      <c r="R78" s="300">
        <v>24</v>
      </c>
      <c r="S78" s="300">
        <v>24</v>
      </c>
      <c r="T78" s="300">
        <v>24</v>
      </c>
      <c r="U78" s="301">
        <v>24</v>
      </c>
      <c r="V78" s="297">
        <f t="shared" si="57"/>
        <v>168</v>
      </c>
      <c r="W78" s="174">
        <f t="shared" si="58"/>
        <v>4704</v>
      </c>
      <c r="Y78" s="293"/>
    </row>
    <row r="79" spans="1:25" ht="15.75" x14ac:dyDescent="0.25">
      <c r="A79" s="243">
        <v>19</v>
      </c>
      <c r="B79" s="298" t="str">
        <f t="shared" si="54"/>
        <v>JJ</v>
      </c>
      <c r="C79" s="253"/>
      <c r="D79" s="295"/>
      <c r="E79" s="253"/>
      <c r="F79" s="295"/>
      <c r="G79" s="253"/>
      <c r="H79" s="253"/>
      <c r="I79" s="253"/>
      <c r="J79" s="296">
        <f t="shared" si="59"/>
        <v>0</v>
      </c>
      <c r="K79" s="297">
        <f t="shared" si="60"/>
        <v>0</v>
      </c>
      <c r="L79" s="263"/>
      <c r="M79" s="313"/>
      <c r="N79" s="312" t="str">
        <f t="shared" si="51"/>
        <v>JJ</v>
      </c>
      <c r="O79" s="299">
        <v>24</v>
      </c>
      <c r="P79" s="300">
        <v>24</v>
      </c>
      <c r="Q79" s="300">
        <v>24</v>
      </c>
      <c r="R79" s="300">
        <v>24</v>
      </c>
      <c r="S79" s="300">
        <v>24</v>
      </c>
      <c r="T79" s="300">
        <v>24</v>
      </c>
      <c r="U79" s="301">
        <v>24</v>
      </c>
      <c r="V79" s="297">
        <f t="shared" si="57"/>
        <v>168</v>
      </c>
      <c r="W79" s="174">
        <f t="shared" si="58"/>
        <v>4704</v>
      </c>
      <c r="Y79" s="293"/>
    </row>
    <row r="80" spans="1:25" ht="15.75" x14ac:dyDescent="0.25">
      <c r="A80" s="243">
        <v>20</v>
      </c>
      <c r="B80" s="298" t="str">
        <f t="shared" si="54"/>
        <v>KK</v>
      </c>
      <c r="C80" s="253"/>
      <c r="D80" s="295"/>
      <c r="E80" s="253"/>
      <c r="F80" s="295"/>
      <c r="G80" s="253"/>
      <c r="H80" s="253"/>
      <c r="I80" s="253"/>
      <c r="J80" s="296">
        <f t="shared" si="59"/>
        <v>0</v>
      </c>
      <c r="K80" s="297">
        <f t="shared" si="60"/>
        <v>0</v>
      </c>
      <c r="L80" s="263"/>
      <c r="M80" s="313"/>
      <c r="N80" s="312" t="str">
        <f t="shared" si="51"/>
        <v>KK</v>
      </c>
      <c r="O80" s="299">
        <v>24</v>
      </c>
      <c r="P80" s="300">
        <v>24</v>
      </c>
      <c r="Q80" s="300">
        <v>24</v>
      </c>
      <c r="R80" s="300">
        <v>24</v>
      </c>
      <c r="S80" s="300">
        <v>24</v>
      </c>
      <c r="T80" s="300">
        <v>24</v>
      </c>
      <c r="U80" s="301">
        <v>24</v>
      </c>
      <c r="V80" s="297">
        <f t="shared" si="57"/>
        <v>168</v>
      </c>
      <c r="W80" s="174">
        <f t="shared" si="58"/>
        <v>4704</v>
      </c>
      <c r="Y80" s="293"/>
    </row>
    <row r="81" spans="1:25" ht="15.75" x14ac:dyDescent="0.25">
      <c r="A81" s="243">
        <v>21</v>
      </c>
      <c r="B81" s="298" t="str">
        <f t="shared" si="54"/>
        <v>LL</v>
      </c>
      <c r="C81" s="253"/>
      <c r="D81" s="295"/>
      <c r="E81" s="253"/>
      <c r="F81" s="295"/>
      <c r="G81" s="253"/>
      <c r="H81" s="253"/>
      <c r="I81" s="253"/>
      <c r="J81" s="296">
        <f t="shared" si="59"/>
        <v>0</v>
      </c>
      <c r="K81" s="297">
        <f t="shared" si="60"/>
        <v>0</v>
      </c>
      <c r="L81" s="263"/>
      <c r="M81" s="313"/>
      <c r="N81" s="312" t="str">
        <f t="shared" si="51"/>
        <v>LL</v>
      </c>
      <c r="O81" s="299">
        <v>24</v>
      </c>
      <c r="P81" s="300">
        <v>24</v>
      </c>
      <c r="Q81" s="300">
        <v>24</v>
      </c>
      <c r="R81" s="300">
        <v>24</v>
      </c>
      <c r="S81" s="300">
        <v>24</v>
      </c>
      <c r="T81" s="300">
        <v>24</v>
      </c>
      <c r="U81" s="301">
        <v>24</v>
      </c>
      <c r="V81" s="297">
        <f t="shared" si="57"/>
        <v>168</v>
      </c>
      <c r="W81" s="174">
        <f t="shared" si="58"/>
        <v>4704</v>
      </c>
      <c r="Y81" s="293"/>
    </row>
    <row r="82" spans="1:25" ht="15.75" x14ac:dyDescent="0.25">
      <c r="A82" s="243">
        <v>22</v>
      </c>
      <c r="B82" s="298" t="str">
        <f t="shared" si="54"/>
        <v>MM</v>
      </c>
      <c r="C82" s="253"/>
      <c r="D82" s="295"/>
      <c r="E82" s="253"/>
      <c r="F82" s="295"/>
      <c r="G82" s="253"/>
      <c r="H82" s="253"/>
      <c r="I82" s="253"/>
      <c r="J82" s="296">
        <f t="shared" si="59"/>
        <v>0</v>
      </c>
      <c r="K82" s="297">
        <f t="shared" si="60"/>
        <v>0</v>
      </c>
      <c r="L82" s="263"/>
      <c r="M82" s="313"/>
      <c r="N82" s="312" t="str">
        <f t="shared" si="51"/>
        <v>MM</v>
      </c>
      <c r="O82" s="299">
        <v>24</v>
      </c>
      <c r="P82" s="300">
        <v>24</v>
      </c>
      <c r="Q82" s="300">
        <v>24</v>
      </c>
      <c r="R82" s="300">
        <v>24</v>
      </c>
      <c r="S82" s="300">
        <v>24</v>
      </c>
      <c r="T82" s="300">
        <v>24</v>
      </c>
      <c r="U82" s="301">
        <v>24</v>
      </c>
      <c r="V82" s="297">
        <f t="shared" si="57"/>
        <v>168</v>
      </c>
      <c r="W82" s="174">
        <f t="shared" si="58"/>
        <v>4704</v>
      </c>
      <c r="Y82" s="293"/>
    </row>
    <row r="83" spans="1:25" ht="15.75" x14ac:dyDescent="0.25">
      <c r="A83" s="243">
        <v>23</v>
      </c>
      <c r="B83" s="298" t="str">
        <f t="shared" si="54"/>
        <v>NN</v>
      </c>
      <c r="C83" s="267"/>
      <c r="D83" s="303"/>
      <c r="E83" s="267"/>
      <c r="F83" s="303"/>
      <c r="G83" s="267"/>
      <c r="H83" s="267"/>
      <c r="I83" s="267"/>
      <c r="J83" s="304">
        <f t="shared" si="59"/>
        <v>0</v>
      </c>
      <c r="K83" s="269">
        <f t="shared" si="60"/>
        <v>0</v>
      </c>
      <c r="L83" s="263"/>
      <c r="M83" s="313"/>
      <c r="N83" s="312" t="str">
        <f t="shared" si="51"/>
        <v>NN</v>
      </c>
      <c r="O83" s="299">
        <v>24</v>
      </c>
      <c r="P83" s="300">
        <v>24</v>
      </c>
      <c r="Q83" s="300">
        <v>24</v>
      </c>
      <c r="R83" s="300">
        <v>24</v>
      </c>
      <c r="S83" s="300">
        <v>24</v>
      </c>
      <c r="T83" s="300">
        <v>24</v>
      </c>
      <c r="U83" s="301">
        <v>24</v>
      </c>
      <c r="V83" s="297">
        <f t="shared" si="57"/>
        <v>168</v>
      </c>
      <c r="W83" s="174">
        <f t="shared" si="58"/>
        <v>4704</v>
      </c>
      <c r="Y83" s="293">
        <f t="shared" si="23"/>
        <v>0</v>
      </c>
    </row>
    <row r="84" spans="1:25" x14ac:dyDescent="0.25">
      <c r="L84" s="263"/>
      <c r="M84" s="306"/>
      <c r="N84" s="306"/>
      <c r="O84" s="306"/>
      <c r="P84" s="306"/>
      <c r="Q84" s="263"/>
      <c r="R84" s="263"/>
      <c r="S84" s="263"/>
      <c r="T84" s="263"/>
      <c r="U84" s="263"/>
      <c r="Y84" s="293"/>
    </row>
    <row r="85" spans="1:25" ht="15.75" x14ac:dyDescent="0.25">
      <c r="A85" s="263"/>
      <c r="B85" s="274" t="s">
        <v>249</v>
      </c>
      <c r="C85" s="314">
        <f>$C$8</f>
        <v>0</v>
      </c>
      <c r="D85" s="276" t="s">
        <v>7</v>
      </c>
      <c r="E85" s="277"/>
      <c r="F85" s="277"/>
      <c r="G85" s="277"/>
      <c r="H85" s="276"/>
      <c r="I85" s="274" t="s">
        <v>107</v>
      </c>
      <c r="J85" s="307"/>
      <c r="K85" s="308"/>
      <c r="L85" s="263"/>
      <c r="M85" s="263"/>
      <c r="N85" s="263"/>
      <c r="O85" s="263"/>
      <c r="P85" s="263"/>
      <c r="Q85" s="306"/>
      <c r="R85" s="306"/>
      <c r="S85" s="263"/>
      <c r="T85" s="263"/>
      <c r="U85" s="263"/>
      <c r="Y85" s="293"/>
    </row>
    <row r="86" spans="1:25" x14ac:dyDescent="0.25">
      <c r="A86" s="263"/>
      <c r="B86" s="250" t="s">
        <v>0</v>
      </c>
      <c r="C86" s="250" t="str">
        <f t="shared" ref="C86:I86" si="61">C33</f>
        <v>M</v>
      </c>
      <c r="D86" s="250" t="str">
        <f t="shared" si="61"/>
        <v>T</v>
      </c>
      <c r="E86" s="250" t="str">
        <f t="shared" si="61"/>
        <v>W</v>
      </c>
      <c r="F86" s="250" t="str">
        <f t="shared" si="61"/>
        <v>Th</v>
      </c>
      <c r="G86" s="250" t="str">
        <f t="shared" si="61"/>
        <v>F</v>
      </c>
      <c r="H86" s="250" t="str">
        <f t="shared" si="61"/>
        <v>Sa</v>
      </c>
      <c r="I86" s="250" t="str">
        <f t="shared" si="61"/>
        <v>Su</v>
      </c>
      <c r="J86" s="280" t="s">
        <v>8</v>
      </c>
      <c r="K86" s="281" t="s">
        <v>9</v>
      </c>
      <c r="L86" s="263"/>
      <c r="M86" s="263"/>
      <c r="N86" s="263"/>
      <c r="O86" s="263"/>
      <c r="P86" s="263"/>
      <c r="Q86" s="306"/>
      <c r="R86" s="306"/>
      <c r="S86" s="263"/>
      <c r="T86" s="263"/>
      <c r="U86" s="263"/>
      <c r="Y86" s="293"/>
    </row>
    <row r="87" spans="1:25" x14ac:dyDescent="0.25">
      <c r="A87" s="263">
        <f t="shared" ref="A87:B99" si="62">A34</f>
        <v>1</v>
      </c>
      <c r="B87" s="311">
        <f t="shared" si="62"/>
        <v>0</v>
      </c>
      <c r="C87" s="287"/>
      <c r="D87" s="287"/>
      <c r="E87" s="287"/>
      <c r="F87" s="287"/>
      <c r="G87" s="287"/>
      <c r="H87" s="310"/>
      <c r="I87" s="287"/>
      <c r="J87" s="282">
        <f t="shared" ref="J87:J100" si="63">SUM(C87:I87)</f>
        <v>0</v>
      </c>
      <c r="K87" s="283">
        <f t="shared" ref="K87:K100" si="64">J87*$C$85</f>
        <v>0</v>
      </c>
      <c r="L87" s="263"/>
      <c r="M87" s="263"/>
      <c r="N87" s="263"/>
      <c r="O87" s="263"/>
      <c r="P87" s="263"/>
      <c r="Q87" s="306"/>
      <c r="R87" s="306"/>
      <c r="S87" s="263"/>
      <c r="T87" s="263"/>
      <c r="U87" s="263"/>
      <c r="Y87" s="293"/>
    </row>
    <row r="88" spans="1:25" x14ac:dyDescent="0.25">
      <c r="A88" s="263">
        <f t="shared" si="62"/>
        <v>2</v>
      </c>
      <c r="B88" s="312">
        <f t="shared" si="62"/>
        <v>0</v>
      </c>
      <c r="C88" s="253"/>
      <c r="D88" s="295"/>
      <c r="E88" s="253"/>
      <c r="F88" s="295"/>
      <c r="G88" s="253"/>
      <c r="H88" s="295"/>
      <c r="I88" s="253"/>
      <c r="J88" s="296">
        <f t="shared" si="63"/>
        <v>0</v>
      </c>
      <c r="K88" s="297">
        <f t="shared" si="64"/>
        <v>0</v>
      </c>
      <c r="L88" s="263"/>
      <c r="M88" s="263"/>
      <c r="N88" s="263"/>
      <c r="O88" s="263"/>
      <c r="P88" s="263"/>
      <c r="Q88" s="306"/>
      <c r="R88" s="306"/>
      <c r="S88" s="263"/>
      <c r="T88" s="263"/>
      <c r="U88" s="263"/>
      <c r="Y88" s="293"/>
    </row>
    <row r="89" spans="1:25" x14ac:dyDescent="0.25">
      <c r="A89" s="263">
        <f t="shared" si="62"/>
        <v>3</v>
      </c>
      <c r="B89" s="312">
        <f t="shared" si="62"/>
        <v>0</v>
      </c>
      <c r="C89" s="253"/>
      <c r="D89" s="295"/>
      <c r="E89" s="253"/>
      <c r="F89" s="295"/>
      <c r="G89" s="253"/>
      <c r="H89" s="295"/>
      <c r="I89" s="253"/>
      <c r="J89" s="296">
        <f t="shared" si="63"/>
        <v>0</v>
      </c>
      <c r="K89" s="297">
        <f t="shared" si="64"/>
        <v>0</v>
      </c>
      <c r="L89" s="263"/>
      <c r="M89" s="263"/>
      <c r="N89" s="263"/>
      <c r="O89" s="263"/>
      <c r="P89" s="263"/>
      <c r="Q89" s="306"/>
      <c r="R89" s="306"/>
      <c r="S89" s="263"/>
      <c r="T89" s="263"/>
      <c r="U89" s="263"/>
    </row>
    <row r="90" spans="1:25" ht="15.75" customHeight="1" x14ac:dyDescent="0.25">
      <c r="A90" s="263">
        <f t="shared" si="62"/>
        <v>4</v>
      </c>
      <c r="B90" s="312">
        <f t="shared" si="62"/>
        <v>0</v>
      </c>
      <c r="C90" s="253"/>
      <c r="D90" s="295"/>
      <c r="E90" s="253"/>
      <c r="F90" s="295"/>
      <c r="G90" s="253"/>
      <c r="H90" s="295"/>
      <c r="I90" s="253"/>
      <c r="J90" s="296">
        <f t="shared" si="63"/>
        <v>0</v>
      </c>
      <c r="K90" s="297">
        <f t="shared" si="64"/>
        <v>0</v>
      </c>
      <c r="L90" s="263"/>
      <c r="M90" s="263"/>
      <c r="N90" s="306"/>
      <c r="O90" s="306"/>
      <c r="P90" s="315"/>
      <c r="Q90" s="315"/>
      <c r="R90" s="306"/>
      <c r="S90" s="263"/>
      <c r="T90" s="263"/>
      <c r="U90" s="263"/>
    </row>
    <row r="91" spans="1:25" x14ac:dyDescent="0.25">
      <c r="A91" s="263">
        <f t="shared" si="62"/>
        <v>5</v>
      </c>
      <c r="B91" s="312">
        <f t="shared" si="62"/>
        <v>0</v>
      </c>
      <c r="C91" s="253"/>
      <c r="D91" s="295"/>
      <c r="E91" s="253"/>
      <c r="F91" s="295"/>
      <c r="G91" s="253"/>
      <c r="H91" s="295"/>
      <c r="I91" s="253"/>
      <c r="J91" s="296">
        <f t="shared" si="63"/>
        <v>0</v>
      </c>
      <c r="K91" s="297">
        <f t="shared" si="64"/>
        <v>0</v>
      </c>
      <c r="L91" s="263"/>
      <c r="M91" s="263"/>
      <c r="N91" s="263"/>
      <c r="O91" s="263"/>
      <c r="P91" s="263"/>
      <c r="Q91" s="263"/>
      <c r="R91" s="263"/>
      <c r="S91" s="263"/>
      <c r="T91" s="263"/>
      <c r="U91" s="263"/>
    </row>
    <row r="92" spans="1:25" x14ac:dyDescent="0.25">
      <c r="A92" s="263">
        <f t="shared" si="62"/>
        <v>6</v>
      </c>
      <c r="B92" s="312">
        <f t="shared" si="62"/>
        <v>0</v>
      </c>
      <c r="C92" s="253"/>
      <c r="D92" s="295"/>
      <c r="E92" s="253"/>
      <c r="F92" s="295"/>
      <c r="G92" s="253"/>
      <c r="H92" s="295"/>
      <c r="I92" s="253"/>
      <c r="J92" s="296">
        <f t="shared" si="63"/>
        <v>0</v>
      </c>
      <c r="K92" s="297">
        <f t="shared" si="64"/>
        <v>0</v>
      </c>
      <c r="L92" s="263"/>
      <c r="M92" s="263"/>
      <c r="N92" s="263"/>
      <c r="O92" s="263"/>
      <c r="P92" s="263"/>
      <c r="Q92" s="263"/>
      <c r="R92" s="263"/>
      <c r="S92" s="263"/>
      <c r="T92" s="263"/>
      <c r="U92" s="263"/>
    </row>
    <row r="93" spans="1:25" ht="15.75" x14ac:dyDescent="0.25">
      <c r="A93" s="263">
        <f t="shared" si="62"/>
        <v>7</v>
      </c>
      <c r="B93" s="312">
        <f t="shared" si="62"/>
        <v>0</v>
      </c>
      <c r="C93" s="253"/>
      <c r="D93" s="295"/>
      <c r="E93" s="253"/>
      <c r="F93" s="295"/>
      <c r="G93" s="253"/>
      <c r="H93" s="295"/>
      <c r="I93" s="253"/>
      <c r="J93" s="296">
        <f t="shared" si="63"/>
        <v>0</v>
      </c>
      <c r="K93" s="297">
        <f t="shared" si="64"/>
        <v>0</v>
      </c>
      <c r="L93" s="263"/>
      <c r="M93" s="313"/>
      <c r="N93" s="306"/>
      <c r="O93" s="263"/>
      <c r="P93" s="263"/>
      <c r="Q93" s="263"/>
      <c r="R93" s="263"/>
      <c r="S93" s="263"/>
      <c r="T93" s="263"/>
      <c r="U93" s="263"/>
    </row>
    <row r="94" spans="1:25" x14ac:dyDescent="0.25">
      <c r="A94" s="263">
        <f t="shared" si="62"/>
        <v>8</v>
      </c>
      <c r="B94" s="312">
        <f t="shared" si="62"/>
        <v>0</v>
      </c>
      <c r="C94" s="253"/>
      <c r="D94" s="295"/>
      <c r="E94" s="253"/>
      <c r="F94" s="295"/>
      <c r="G94" s="253"/>
      <c r="H94" s="295"/>
      <c r="I94" s="253"/>
      <c r="J94" s="296">
        <f t="shared" si="63"/>
        <v>0</v>
      </c>
      <c r="K94" s="297">
        <f t="shared" si="64"/>
        <v>0</v>
      </c>
      <c r="L94" s="263"/>
      <c r="M94" s="306"/>
      <c r="N94" s="306"/>
      <c r="O94" s="306"/>
      <c r="P94" s="306"/>
      <c r="Q94" s="263"/>
      <c r="R94" s="263"/>
      <c r="S94" s="263"/>
      <c r="T94" s="263"/>
      <c r="U94" s="263"/>
    </row>
    <row r="95" spans="1:25" x14ac:dyDescent="0.25">
      <c r="A95" s="263">
        <f t="shared" si="62"/>
        <v>9</v>
      </c>
      <c r="B95" s="312">
        <f t="shared" si="62"/>
        <v>0</v>
      </c>
      <c r="C95" s="253"/>
      <c r="D95" s="295"/>
      <c r="E95" s="253"/>
      <c r="F95" s="295"/>
      <c r="G95" s="253"/>
      <c r="H95" s="295"/>
      <c r="I95" s="253"/>
      <c r="J95" s="296">
        <f t="shared" si="63"/>
        <v>0</v>
      </c>
      <c r="K95" s="297">
        <f t="shared" si="64"/>
        <v>0</v>
      </c>
      <c r="L95" s="263"/>
      <c r="M95" s="316"/>
      <c r="N95" s="306"/>
      <c r="O95" s="306"/>
      <c r="P95" s="306"/>
      <c r="Q95" s="306"/>
      <c r="R95" s="306"/>
      <c r="S95" s="263"/>
      <c r="T95" s="263"/>
      <c r="U95" s="263"/>
    </row>
    <row r="96" spans="1:25" x14ac:dyDescent="0.25">
      <c r="A96" s="263">
        <f t="shared" si="62"/>
        <v>10</v>
      </c>
      <c r="B96" s="312" t="str">
        <f t="shared" si="62"/>
        <v>AA</v>
      </c>
      <c r="C96" s="253"/>
      <c r="D96" s="295"/>
      <c r="E96" s="253"/>
      <c r="F96" s="295"/>
      <c r="G96" s="253"/>
      <c r="H96" s="295"/>
      <c r="I96" s="253"/>
      <c r="J96" s="296">
        <f t="shared" si="63"/>
        <v>0</v>
      </c>
      <c r="K96" s="297">
        <f t="shared" si="64"/>
        <v>0</v>
      </c>
      <c r="L96" s="263"/>
      <c r="M96" s="316"/>
      <c r="N96" s="306"/>
      <c r="O96" s="306"/>
      <c r="P96" s="306"/>
      <c r="Q96" s="306"/>
      <c r="R96" s="306"/>
      <c r="S96" s="263"/>
      <c r="T96" s="263"/>
      <c r="U96" s="263"/>
    </row>
    <row r="97" spans="1:21" x14ac:dyDescent="0.25">
      <c r="A97" s="263">
        <f t="shared" si="62"/>
        <v>11</v>
      </c>
      <c r="B97" s="312" t="str">
        <f t="shared" si="62"/>
        <v>BB</v>
      </c>
      <c r="C97" s="253"/>
      <c r="D97" s="295"/>
      <c r="E97" s="253"/>
      <c r="F97" s="295"/>
      <c r="G97" s="253"/>
      <c r="H97" s="295"/>
      <c r="I97" s="253"/>
      <c r="J97" s="296">
        <f t="shared" si="63"/>
        <v>0</v>
      </c>
      <c r="K97" s="297">
        <f t="shared" si="64"/>
        <v>0</v>
      </c>
      <c r="L97" s="263"/>
      <c r="M97" s="306"/>
      <c r="N97" s="306"/>
      <c r="O97" s="306"/>
      <c r="P97" s="317"/>
      <c r="Q97" s="315"/>
      <c r="R97" s="306"/>
      <c r="S97" s="263"/>
      <c r="T97" s="263"/>
      <c r="U97" s="263"/>
    </row>
    <row r="98" spans="1:21" x14ac:dyDescent="0.25">
      <c r="A98" s="263">
        <f t="shared" si="62"/>
        <v>12</v>
      </c>
      <c r="B98" s="312" t="str">
        <f t="shared" si="62"/>
        <v>CC</v>
      </c>
      <c r="C98" s="253"/>
      <c r="D98" s="295"/>
      <c r="E98" s="253"/>
      <c r="F98" s="295"/>
      <c r="G98" s="253"/>
      <c r="H98" s="295"/>
      <c r="I98" s="253"/>
      <c r="J98" s="296">
        <f t="shared" si="63"/>
        <v>0</v>
      </c>
      <c r="K98" s="297">
        <f t="shared" si="64"/>
        <v>0</v>
      </c>
      <c r="L98" s="263"/>
      <c r="M98" s="306"/>
      <c r="N98" s="306"/>
      <c r="O98" s="306"/>
      <c r="P98" s="317"/>
      <c r="Q98" s="315"/>
      <c r="R98" s="306"/>
      <c r="S98" s="263"/>
      <c r="T98" s="263"/>
      <c r="U98" s="263"/>
    </row>
    <row r="99" spans="1:21" x14ac:dyDescent="0.25">
      <c r="A99" s="263">
        <f t="shared" si="62"/>
        <v>13</v>
      </c>
      <c r="B99" s="312" t="str">
        <f t="shared" si="62"/>
        <v>DD</v>
      </c>
      <c r="C99" s="253"/>
      <c r="D99" s="295"/>
      <c r="E99" s="253"/>
      <c r="F99" s="295"/>
      <c r="G99" s="253"/>
      <c r="H99" s="295"/>
      <c r="I99" s="253"/>
      <c r="J99" s="296">
        <f t="shared" si="63"/>
        <v>0</v>
      </c>
      <c r="K99" s="297">
        <f t="shared" si="64"/>
        <v>0</v>
      </c>
      <c r="L99" s="263"/>
      <c r="M99" s="263"/>
      <c r="N99" s="263"/>
      <c r="O99" s="263"/>
      <c r="P99" s="263"/>
      <c r="Q99" s="263"/>
      <c r="R99" s="263"/>
      <c r="S99" s="263"/>
      <c r="T99" s="263"/>
      <c r="U99" s="263"/>
    </row>
    <row r="100" spans="1:21" x14ac:dyDescent="0.25">
      <c r="A100" s="263">
        <f t="shared" ref="A100:B109" si="65">A47</f>
        <v>14</v>
      </c>
      <c r="B100" s="312" t="str">
        <f>B47</f>
        <v>EE</v>
      </c>
      <c r="C100" s="253"/>
      <c r="D100" s="295"/>
      <c r="E100" s="253"/>
      <c r="F100" s="295"/>
      <c r="G100" s="253"/>
      <c r="H100" s="295"/>
      <c r="I100" s="253"/>
      <c r="J100" s="296">
        <f t="shared" si="63"/>
        <v>0</v>
      </c>
      <c r="K100" s="297">
        <f t="shared" si="64"/>
        <v>0</v>
      </c>
      <c r="L100" s="263"/>
      <c r="M100" s="263"/>
      <c r="N100" s="263"/>
      <c r="O100" s="263"/>
      <c r="P100" s="263"/>
      <c r="Q100" s="263"/>
      <c r="R100" s="263"/>
      <c r="S100" s="263"/>
      <c r="T100" s="263"/>
      <c r="U100" s="263"/>
    </row>
    <row r="101" spans="1:21" x14ac:dyDescent="0.25">
      <c r="A101" s="263">
        <f t="shared" si="65"/>
        <v>15</v>
      </c>
      <c r="B101" s="312" t="str">
        <f>B48</f>
        <v>FF</v>
      </c>
      <c r="C101" s="253"/>
      <c r="D101" s="295"/>
      <c r="E101" s="253"/>
      <c r="F101" s="295"/>
      <c r="G101" s="253"/>
      <c r="H101" s="295"/>
      <c r="I101" s="253"/>
      <c r="J101" s="296">
        <f t="shared" ref="J101" si="66">SUM(C101:I101)</f>
        <v>0</v>
      </c>
      <c r="K101" s="297">
        <f t="shared" ref="K101" si="67">J101*$C$85</f>
        <v>0</v>
      </c>
      <c r="L101" s="263"/>
      <c r="M101" s="263"/>
      <c r="N101" s="263"/>
      <c r="O101" s="263"/>
      <c r="P101" s="263"/>
      <c r="Q101" s="263"/>
      <c r="R101" s="263"/>
      <c r="S101" s="263"/>
      <c r="T101" s="263"/>
      <c r="U101" s="263"/>
    </row>
    <row r="102" spans="1:21" x14ac:dyDescent="0.25">
      <c r="A102" s="263">
        <f t="shared" si="65"/>
        <v>16</v>
      </c>
      <c r="B102" s="312" t="str">
        <f t="shared" si="65"/>
        <v>GG</v>
      </c>
      <c r="C102" s="253"/>
      <c r="D102" s="295"/>
      <c r="E102" s="253"/>
      <c r="F102" s="295"/>
      <c r="G102" s="253"/>
      <c r="H102" s="295"/>
      <c r="I102" s="253"/>
      <c r="J102" s="296">
        <f t="shared" ref="J102:J109" si="68">SUM(C102:I102)</f>
        <v>0</v>
      </c>
      <c r="K102" s="297">
        <f t="shared" ref="K102:K109" si="69">J102*$C$85</f>
        <v>0</v>
      </c>
      <c r="L102" s="263"/>
      <c r="M102" s="263"/>
      <c r="N102" s="263"/>
      <c r="O102" s="263"/>
      <c r="P102" s="263"/>
      <c r="Q102" s="263"/>
      <c r="R102" s="263"/>
      <c r="S102" s="263"/>
      <c r="T102" s="263"/>
      <c r="U102" s="263"/>
    </row>
    <row r="103" spans="1:21" x14ac:dyDescent="0.25">
      <c r="A103" s="263">
        <f t="shared" si="65"/>
        <v>17</v>
      </c>
      <c r="B103" s="312" t="str">
        <f t="shared" si="65"/>
        <v>HH</v>
      </c>
      <c r="C103" s="253"/>
      <c r="D103" s="295"/>
      <c r="E103" s="253"/>
      <c r="F103" s="295"/>
      <c r="G103" s="253"/>
      <c r="H103" s="295"/>
      <c r="I103" s="253"/>
      <c r="J103" s="296">
        <f t="shared" si="68"/>
        <v>0</v>
      </c>
      <c r="K103" s="297">
        <f t="shared" si="69"/>
        <v>0</v>
      </c>
      <c r="L103" s="263"/>
      <c r="M103" s="263"/>
      <c r="N103" s="263"/>
      <c r="O103" s="263"/>
      <c r="P103" s="263"/>
      <c r="Q103" s="263"/>
      <c r="R103" s="263"/>
      <c r="S103" s="263"/>
      <c r="T103" s="263"/>
      <c r="U103" s="263"/>
    </row>
    <row r="104" spans="1:21" x14ac:dyDescent="0.25">
      <c r="A104" s="263">
        <f t="shared" si="65"/>
        <v>18</v>
      </c>
      <c r="B104" s="312" t="str">
        <f t="shared" si="65"/>
        <v>II</v>
      </c>
      <c r="C104" s="253"/>
      <c r="D104" s="295"/>
      <c r="E104" s="253"/>
      <c r="F104" s="295"/>
      <c r="G104" s="253"/>
      <c r="H104" s="295"/>
      <c r="I104" s="253"/>
      <c r="J104" s="296">
        <f t="shared" si="68"/>
        <v>0</v>
      </c>
      <c r="K104" s="297">
        <f t="shared" si="69"/>
        <v>0</v>
      </c>
      <c r="L104" s="263"/>
      <c r="M104" s="263"/>
      <c r="N104" s="263"/>
      <c r="O104" s="263"/>
      <c r="P104" s="263"/>
      <c r="Q104" s="263"/>
      <c r="R104" s="263"/>
      <c r="S104" s="263"/>
      <c r="T104" s="263"/>
      <c r="U104" s="263"/>
    </row>
    <row r="105" spans="1:21" x14ac:dyDescent="0.25">
      <c r="A105" s="263">
        <f t="shared" si="65"/>
        <v>19</v>
      </c>
      <c r="B105" s="312" t="str">
        <f t="shared" si="65"/>
        <v>JJ</v>
      </c>
      <c r="C105" s="253"/>
      <c r="D105" s="295"/>
      <c r="E105" s="253"/>
      <c r="F105" s="295"/>
      <c r="G105" s="253"/>
      <c r="H105" s="295"/>
      <c r="I105" s="253"/>
      <c r="J105" s="296">
        <f t="shared" si="68"/>
        <v>0</v>
      </c>
      <c r="K105" s="297">
        <f t="shared" si="69"/>
        <v>0</v>
      </c>
      <c r="L105" s="263"/>
      <c r="M105" s="263"/>
      <c r="N105" s="263"/>
      <c r="O105" s="263"/>
      <c r="P105" s="263"/>
      <c r="Q105" s="263"/>
      <c r="R105" s="263"/>
      <c r="S105" s="263"/>
      <c r="T105" s="263"/>
      <c r="U105" s="263"/>
    </row>
    <row r="106" spans="1:21" x14ac:dyDescent="0.25">
      <c r="A106" s="263">
        <f t="shared" si="65"/>
        <v>20</v>
      </c>
      <c r="B106" s="312" t="str">
        <f t="shared" si="65"/>
        <v>KK</v>
      </c>
      <c r="C106" s="253"/>
      <c r="D106" s="295"/>
      <c r="E106" s="253"/>
      <c r="F106" s="295"/>
      <c r="G106" s="253"/>
      <c r="H106" s="295"/>
      <c r="I106" s="253"/>
      <c r="J106" s="296">
        <f t="shared" si="68"/>
        <v>0</v>
      </c>
      <c r="K106" s="297">
        <f t="shared" si="69"/>
        <v>0</v>
      </c>
      <c r="L106" s="263"/>
      <c r="M106" s="263"/>
      <c r="N106" s="263"/>
      <c r="O106" s="263"/>
      <c r="P106" s="263"/>
      <c r="Q106" s="263"/>
      <c r="R106" s="263"/>
      <c r="S106" s="263"/>
      <c r="T106" s="263"/>
      <c r="U106" s="263"/>
    </row>
    <row r="107" spans="1:21" x14ac:dyDescent="0.25">
      <c r="A107" s="263">
        <f t="shared" si="65"/>
        <v>21</v>
      </c>
      <c r="B107" s="312" t="str">
        <f t="shared" si="65"/>
        <v>LL</v>
      </c>
      <c r="C107" s="253"/>
      <c r="D107" s="295"/>
      <c r="E107" s="253"/>
      <c r="F107" s="295"/>
      <c r="G107" s="253"/>
      <c r="H107" s="295"/>
      <c r="I107" s="253"/>
      <c r="J107" s="296">
        <f t="shared" si="68"/>
        <v>0</v>
      </c>
      <c r="K107" s="297">
        <f t="shared" si="69"/>
        <v>0</v>
      </c>
      <c r="L107" s="263"/>
      <c r="M107" s="263"/>
      <c r="N107" s="263"/>
      <c r="O107" s="263"/>
      <c r="P107" s="263"/>
      <c r="Q107" s="263"/>
      <c r="R107" s="263"/>
      <c r="S107" s="263"/>
      <c r="T107" s="263"/>
      <c r="U107" s="263"/>
    </row>
    <row r="108" spans="1:21" x14ac:dyDescent="0.25">
      <c r="A108" s="263">
        <f t="shared" si="65"/>
        <v>22</v>
      </c>
      <c r="B108" s="312" t="str">
        <f t="shared" si="65"/>
        <v>MM</v>
      </c>
      <c r="C108" s="253"/>
      <c r="D108" s="295"/>
      <c r="E108" s="253"/>
      <c r="F108" s="295"/>
      <c r="G108" s="253"/>
      <c r="H108" s="295"/>
      <c r="I108" s="253"/>
      <c r="J108" s="296">
        <f t="shared" si="68"/>
        <v>0</v>
      </c>
      <c r="K108" s="297">
        <f t="shared" si="69"/>
        <v>0</v>
      </c>
      <c r="L108" s="263"/>
      <c r="M108" s="263"/>
      <c r="N108" s="263"/>
      <c r="O108" s="263"/>
      <c r="P108" s="263"/>
      <c r="Q108" s="263"/>
      <c r="R108" s="263"/>
      <c r="S108" s="263"/>
      <c r="T108" s="263"/>
      <c r="U108" s="263"/>
    </row>
    <row r="109" spans="1:21" x14ac:dyDescent="0.25">
      <c r="A109" s="263">
        <f t="shared" si="65"/>
        <v>23</v>
      </c>
      <c r="B109" s="312" t="str">
        <f t="shared" si="65"/>
        <v>NN</v>
      </c>
      <c r="C109" s="267"/>
      <c r="D109" s="303"/>
      <c r="E109" s="267"/>
      <c r="F109" s="303"/>
      <c r="G109" s="267"/>
      <c r="H109" s="303"/>
      <c r="I109" s="267"/>
      <c r="J109" s="304">
        <f t="shared" si="68"/>
        <v>0</v>
      </c>
      <c r="K109" s="269">
        <f t="shared" si="69"/>
        <v>0</v>
      </c>
      <c r="L109" s="263"/>
      <c r="M109" s="263"/>
      <c r="N109" s="263"/>
      <c r="O109" s="263"/>
      <c r="P109" s="263"/>
      <c r="Q109" s="263"/>
      <c r="R109" s="263"/>
      <c r="S109" s="263"/>
      <c r="T109" s="263"/>
      <c r="U109" s="263"/>
    </row>
    <row r="110" spans="1:21" x14ac:dyDescent="0.25">
      <c r="L110" s="263"/>
      <c r="M110" s="263"/>
      <c r="N110" s="263"/>
      <c r="O110" s="263"/>
      <c r="P110" s="263"/>
      <c r="Q110" s="263"/>
      <c r="R110" s="263"/>
      <c r="S110" s="263"/>
      <c r="T110" s="263"/>
      <c r="U110" s="263"/>
    </row>
    <row r="111" spans="1:21" ht="15.75" x14ac:dyDescent="0.25">
      <c r="B111" s="318" t="s">
        <v>250</v>
      </c>
      <c r="C111" s="314">
        <f>$C$10</f>
        <v>0</v>
      </c>
      <c r="D111" s="319" t="s">
        <v>7</v>
      </c>
      <c r="E111" s="284"/>
      <c r="F111" s="284"/>
      <c r="G111" s="284"/>
      <c r="H111" s="319"/>
      <c r="I111" s="307" t="s">
        <v>109</v>
      </c>
      <c r="J111" s="307"/>
      <c r="K111" s="308"/>
      <c r="L111" s="263"/>
      <c r="M111" s="263"/>
      <c r="N111" s="263"/>
      <c r="O111" s="263"/>
      <c r="P111" s="263"/>
      <c r="Q111" s="263"/>
      <c r="R111" s="263"/>
      <c r="S111" s="263"/>
      <c r="T111" s="263"/>
      <c r="U111" s="263"/>
    </row>
    <row r="112" spans="1:21" x14ac:dyDescent="0.25">
      <c r="B112" s="279" t="s">
        <v>0</v>
      </c>
      <c r="C112" s="250" t="str">
        <f t="shared" ref="C112:I112" si="70">C60</f>
        <v>M</v>
      </c>
      <c r="D112" s="250" t="str">
        <f t="shared" si="70"/>
        <v>T</v>
      </c>
      <c r="E112" s="250" t="str">
        <f t="shared" si="70"/>
        <v>W</v>
      </c>
      <c r="F112" s="250" t="str">
        <f t="shared" si="70"/>
        <v>Th</v>
      </c>
      <c r="G112" s="250" t="str">
        <f t="shared" si="70"/>
        <v>F</v>
      </c>
      <c r="H112" s="250" t="str">
        <f t="shared" si="70"/>
        <v>Sa</v>
      </c>
      <c r="I112" s="250" t="str">
        <f t="shared" si="70"/>
        <v>Su</v>
      </c>
      <c r="J112" s="280" t="s">
        <v>8</v>
      </c>
      <c r="K112" s="280" t="s">
        <v>9</v>
      </c>
      <c r="L112" s="263"/>
      <c r="M112" s="263"/>
      <c r="N112" s="263"/>
      <c r="O112" s="263"/>
      <c r="P112" s="263"/>
      <c r="Q112" s="263"/>
      <c r="R112" s="263"/>
      <c r="S112" s="263"/>
      <c r="T112" s="263"/>
      <c r="U112" s="263"/>
    </row>
    <row r="113" spans="1:12" x14ac:dyDescent="0.25">
      <c r="A113" s="263">
        <f t="shared" ref="A113:B122" si="71">A34</f>
        <v>1</v>
      </c>
      <c r="B113" s="311">
        <f t="shared" si="71"/>
        <v>0</v>
      </c>
      <c r="C113" s="320"/>
      <c r="D113" s="287"/>
      <c r="E113" s="287"/>
      <c r="F113" s="287"/>
      <c r="G113" s="287"/>
      <c r="H113" s="310"/>
      <c r="I113" s="287"/>
      <c r="J113" s="282">
        <f>SUM(C113:I113)</f>
        <v>0</v>
      </c>
      <c r="K113" s="283">
        <f t="shared" ref="K113:K119" si="72">J113*$C$111</f>
        <v>0</v>
      </c>
      <c r="L113" s="263"/>
    </row>
    <row r="114" spans="1:12" x14ac:dyDescent="0.25">
      <c r="A114" s="263">
        <f t="shared" si="71"/>
        <v>2</v>
      </c>
      <c r="B114" s="312">
        <f t="shared" si="71"/>
        <v>0</v>
      </c>
      <c r="C114" s="321"/>
      <c r="D114" s="295"/>
      <c r="E114" s="253"/>
      <c r="F114" s="295"/>
      <c r="G114" s="253"/>
      <c r="H114" s="295"/>
      <c r="I114" s="253"/>
      <c r="J114" s="296">
        <f t="shared" ref="J114" si="73">SUM(C114:I114)</f>
        <v>0</v>
      </c>
      <c r="K114" s="297">
        <f t="shared" si="72"/>
        <v>0</v>
      </c>
      <c r="L114" s="263"/>
    </row>
    <row r="115" spans="1:12" x14ac:dyDescent="0.25">
      <c r="A115" s="263">
        <f t="shared" si="71"/>
        <v>3</v>
      </c>
      <c r="B115" s="312">
        <f t="shared" si="71"/>
        <v>0</v>
      </c>
      <c r="C115" s="321"/>
      <c r="D115" s="295"/>
      <c r="E115" s="253"/>
      <c r="F115" s="295"/>
      <c r="G115" s="253"/>
      <c r="H115" s="295"/>
      <c r="I115" s="253"/>
      <c r="J115" s="296">
        <f t="shared" ref="J115:J119" si="74">SUM(C115:I115)</f>
        <v>0</v>
      </c>
      <c r="K115" s="297">
        <f t="shared" si="72"/>
        <v>0</v>
      </c>
      <c r="L115" s="263"/>
    </row>
    <row r="116" spans="1:12" x14ac:dyDescent="0.25">
      <c r="A116" s="263">
        <f t="shared" si="71"/>
        <v>4</v>
      </c>
      <c r="B116" s="312">
        <f t="shared" si="71"/>
        <v>0</v>
      </c>
      <c r="C116" s="321"/>
      <c r="D116" s="295"/>
      <c r="E116" s="253"/>
      <c r="F116" s="295"/>
      <c r="G116" s="253"/>
      <c r="H116" s="295"/>
      <c r="I116" s="253"/>
      <c r="J116" s="296">
        <f t="shared" si="74"/>
        <v>0</v>
      </c>
      <c r="K116" s="297">
        <f t="shared" si="72"/>
        <v>0</v>
      </c>
    </row>
    <row r="117" spans="1:12" x14ac:dyDescent="0.25">
      <c r="A117" s="263">
        <f t="shared" si="71"/>
        <v>5</v>
      </c>
      <c r="B117" s="312">
        <f t="shared" si="71"/>
        <v>0</v>
      </c>
      <c r="C117" s="321"/>
      <c r="D117" s="295"/>
      <c r="E117" s="253"/>
      <c r="F117" s="295"/>
      <c r="G117" s="253"/>
      <c r="H117" s="295"/>
      <c r="I117" s="253"/>
      <c r="J117" s="296">
        <f t="shared" si="74"/>
        <v>0</v>
      </c>
      <c r="K117" s="297">
        <f t="shared" si="72"/>
        <v>0</v>
      </c>
    </row>
    <row r="118" spans="1:12" x14ac:dyDescent="0.25">
      <c r="A118" s="263">
        <f t="shared" si="71"/>
        <v>6</v>
      </c>
      <c r="B118" s="312">
        <f t="shared" si="71"/>
        <v>0</v>
      </c>
      <c r="C118" s="321"/>
      <c r="D118" s="295"/>
      <c r="E118" s="253"/>
      <c r="F118" s="295"/>
      <c r="G118" s="253"/>
      <c r="H118" s="295"/>
      <c r="I118" s="253"/>
      <c r="J118" s="296">
        <f t="shared" si="74"/>
        <v>0</v>
      </c>
      <c r="K118" s="297">
        <f t="shared" si="72"/>
        <v>0</v>
      </c>
    </row>
    <row r="119" spans="1:12" x14ac:dyDescent="0.25">
      <c r="A119" s="263">
        <f t="shared" si="71"/>
        <v>7</v>
      </c>
      <c r="B119" s="312">
        <f t="shared" si="71"/>
        <v>0</v>
      </c>
      <c r="C119" s="321"/>
      <c r="D119" s="295"/>
      <c r="E119" s="253"/>
      <c r="F119" s="295"/>
      <c r="G119" s="253"/>
      <c r="H119" s="295"/>
      <c r="I119" s="253"/>
      <c r="J119" s="296">
        <f t="shared" si="74"/>
        <v>0</v>
      </c>
      <c r="K119" s="297">
        <f t="shared" si="72"/>
        <v>0</v>
      </c>
    </row>
    <row r="120" spans="1:12" x14ac:dyDescent="0.25">
      <c r="A120" s="263">
        <f t="shared" si="71"/>
        <v>8</v>
      </c>
      <c r="B120" s="312">
        <f t="shared" si="71"/>
        <v>0</v>
      </c>
      <c r="C120" s="321"/>
      <c r="D120" s="295"/>
      <c r="E120" s="253"/>
      <c r="F120" s="295"/>
      <c r="G120" s="253"/>
      <c r="H120" s="295"/>
      <c r="I120" s="253"/>
      <c r="J120" s="296">
        <f t="shared" ref="J120:J124" si="75">SUM(C120:I120)</f>
        <v>0</v>
      </c>
      <c r="K120" s="297">
        <f t="shared" ref="K120:K124" si="76">J120*$C$111</f>
        <v>0</v>
      </c>
    </row>
    <row r="121" spans="1:12" x14ac:dyDescent="0.25">
      <c r="A121" s="263">
        <f t="shared" si="71"/>
        <v>9</v>
      </c>
      <c r="B121" s="312">
        <f t="shared" si="71"/>
        <v>0</v>
      </c>
      <c r="C121" s="321"/>
      <c r="D121" s="295"/>
      <c r="E121" s="253"/>
      <c r="F121" s="295"/>
      <c r="G121" s="253"/>
      <c r="H121" s="295"/>
      <c r="I121" s="253"/>
      <c r="J121" s="296">
        <f t="shared" si="75"/>
        <v>0</v>
      </c>
      <c r="K121" s="297">
        <f t="shared" si="76"/>
        <v>0</v>
      </c>
    </row>
    <row r="122" spans="1:12" x14ac:dyDescent="0.25">
      <c r="A122" s="263">
        <f t="shared" si="71"/>
        <v>10</v>
      </c>
      <c r="B122" s="312" t="str">
        <f t="shared" si="71"/>
        <v>AA</v>
      </c>
      <c r="C122" s="321"/>
      <c r="D122" s="295"/>
      <c r="E122" s="253"/>
      <c r="F122" s="295"/>
      <c r="G122" s="253"/>
      <c r="H122" s="295"/>
      <c r="I122" s="253"/>
      <c r="J122" s="296">
        <f t="shared" si="75"/>
        <v>0</v>
      </c>
      <c r="K122" s="297">
        <f t="shared" si="76"/>
        <v>0</v>
      </c>
    </row>
    <row r="123" spans="1:12" x14ac:dyDescent="0.25">
      <c r="A123" s="263">
        <f>A44</f>
        <v>11</v>
      </c>
      <c r="B123" s="312" t="str">
        <f t="shared" ref="B123:B135" si="77">B44</f>
        <v>BB</v>
      </c>
      <c r="C123" s="321"/>
      <c r="D123" s="295"/>
      <c r="E123" s="253"/>
      <c r="F123" s="295"/>
      <c r="G123" s="253"/>
      <c r="H123" s="295"/>
      <c r="I123" s="253"/>
      <c r="J123" s="296">
        <f t="shared" si="75"/>
        <v>0</v>
      </c>
      <c r="K123" s="297">
        <f t="shared" si="76"/>
        <v>0</v>
      </c>
    </row>
    <row r="124" spans="1:12" x14ac:dyDescent="0.25">
      <c r="A124" s="263">
        <f>A45</f>
        <v>12</v>
      </c>
      <c r="B124" s="312" t="str">
        <f t="shared" si="77"/>
        <v>CC</v>
      </c>
      <c r="C124" s="321"/>
      <c r="D124" s="295"/>
      <c r="E124" s="253"/>
      <c r="F124" s="295"/>
      <c r="G124" s="253"/>
      <c r="H124" s="295"/>
      <c r="I124" s="253"/>
      <c r="J124" s="296">
        <f t="shared" si="75"/>
        <v>0</v>
      </c>
      <c r="K124" s="297">
        <f t="shared" si="76"/>
        <v>0</v>
      </c>
    </row>
    <row r="125" spans="1:12" x14ac:dyDescent="0.25">
      <c r="A125" s="263">
        <f>A46</f>
        <v>13</v>
      </c>
      <c r="B125" s="312" t="str">
        <f t="shared" si="77"/>
        <v>DD</v>
      </c>
      <c r="C125" s="321"/>
      <c r="D125" s="295"/>
      <c r="E125" s="253"/>
      <c r="F125" s="295"/>
      <c r="G125" s="253"/>
      <c r="H125" s="295"/>
      <c r="I125" s="253"/>
      <c r="J125" s="296">
        <f t="shared" ref="J125" si="78">SUM(C125:I125)</f>
        <v>0</v>
      </c>
      <c r="K125" s="297">
        <f>J125*$C$111</f>
        <v>0</v>
      </c>
    </row>
    <row r="126" spans="1:12" x14ac:dyDescent="0.25">
      <c r="A126" s="263">
        <f t="shared" ref="A126:A135" si="79">A47</f>
        <v>14</v>
      </c>
      <c r="B126" s="312" t="str">
        <f t="shared" si="77"/>
        <v>EE</v>
      </c>
      <c r="C126" s="321"/>
      <c r="D126" s="295"/>
      <c r="E126" s="253"/>
      <c r="F126" s="295"/>
      <c r="G126" s="253"/>
      <c r="H126" s="295"/>
      <c r="I126" s="253"/>
      <c r="J126" s="296">
        <f>SUM(C126:I126)</f>
        <v>0</v>
      </c>
      <c r="K126" s="297">
        <f>J126*$C$111</f>
        <v>0</v>
      </c>
    </row>
    <row r="127" spans="1:12" x14ac:dyDescent="0.25">
      <c r="A127" s="263">
        <f t="shared" si="79"/>
        <v>15</v>
      </c>
      <c r="B127" s="312" t="str">
        <f t="shared" si="77"/>
        <v>FF</v>
      </c>
      <c r="C127" s="321"/>
      <c r="D127" s="295"/>
      <c r="E127" s="253"/>
      <c r="F127" s="295"/>
      <c r="G127" s="253"/>
      <c r="H127" s="295"/>
      <c r="I127" s="253"/>
      <c r="J127" s="296">
        <f t="shared" ref="J127" si="80">SUM(C127:I127)</f>
        <v>0</v>
      </c>
      <c r="K127" s="297">
        <f t="shared" ref="K127" si="81">J127*$C$111</f>
        <v>0</v>
      </c>
    </row>
    <row r="128" spans="1:12" x14ac:dyDescent="0.25">
      <c r="A128" s="263">
        <f t="shared" si="79"/>
        <v>16</v>
      </c>
      <c r="B128" s="312" t="str">
        <f t="shared" si="77"/>
        <v>GG</v>
      </c>
      <c r="C128" s="321"/>
      <c r="D128" s="295"/>
      <c r="E128" s="253"/>
      <c r="F128" s="295"/>
      <c r="G128" s="253"/>
      <c r="H128" s="295"/>
      <c r="I128" s="253"/>
      <c r="J128" s="296">
        <f t="shared" ref="J128:J135" si="82">SUM(C128:I128)</f>
        <v>0</v>
      </c>
      <c r="K128" s="297">
        <f t="shared" ref="K128:K135" si="83">J128*$C$111</f>
        <v>0</v>
      </c>
    </row>
    <row r="129" spans="1:11" x14ac:dyDescent="0.25">
      <c r="A129" s="263">
        <f t="shared" si="79"/>
        <v>17</v>
      </c>
      <c r="B129" s="312" t="str">
        <f t="shared" si="77"/>
        <v>HH</v>
      </c>
      <c r="C129" s="321"/>
      <c r="D129" s="295"/>
      <c r="E129" s="253"/>
      <c r="F129" s="295"/>
      <c r="G129" s="253"/>
      <c r="H129" s="295"/>
      <c r="I129" s="253"/>
      <c r="J129" s="296">
        <f t="shared" si="82"/>
        <v>0</v>
      </c>
      <c r="K129" s="297">
        <f t="shared" si="83"/>
        <v>0</v>
      </c>
    </row>
    <row r="130" spans="1:11" x14ac:dyDescent="0.25">
      <c r="A130" s="263">
        <f t="shared" si="79"/>
        <v>18</v>
      </c>
      <c r="B130" s="312" t="str">
        <f t="shared" si="77"/>
        <v>II</v>
      </c>
      <c r="C130" s="321"/>
      <c r="D130" s="295"/>
      <c r="E130" s="253"/>
      <c r="F130" s="295"/>
      <c r="G130" s="253"/>
      <c r="H130" s="295"/>
      <c r="I130" s="253"/>
      <c r="J130" s="296">
        <f t="shared" si="82"/>
        <v>0</v>
      </c>
      <c r="K130" s="297">
        <f t="shared" si="83"/>
        <v>0</v>
      </c>
    </row>
    <row r="131" spans="1:11" x14ac:dyDescent="0.25">
      <c r="A131" s="263">
        <f t="shared" si="79"/>
        <v>19</v>
      </c>
      <c r="B131" s="312" t="str">
        <f t="shared" si="77"/>
        <v>JJ</v>
      </c>
      <c r="C131" s="321"/>
      <c r="D131" s="295"/>
      <c r="E131" s="253"/>
      <c r="F131" s="295"/>
      <c r="G131" s="253"/>
      <c r="H131" s="295"/>
      <c r="I131" s="253"/>
      <c r="J131" s="296">
        <f t="shared" si="82"/>
        <v>0</v>
      </c>
      <c r="K131" s="297">
        <f t="shared" si="83"/>
        <v>0</v>
      </c>
    </row>
    <row r="132" spans="1:11" x14ac:dyDescent="0.25">
      <c r="A132" s="263">
        <f t="shared" si="79"/>
        <v>20</v>
      </c>
      <c r="B132" s="312" t="str">
        <f t="shared" si="77"/>
        <v>KK</v>
      </c>
      <c r="C132" s="321"/>
      <c r="D132" s="295"/>
      <c r="E132" s="253"/>
      <c r="F132" s="295"/>
      <c r="G132" s="253"/>
      <c r="H132" s="295"/>
      <c r="I132" s="253"/>
      <c r="J132" s="296">
        <f t="shared" si="82"/>
        <v>0</v>
      </c>
      <c r="K132" s="297">
        <f t="shared" si="83"/>
        <v>0</v>
      </c>
    </row>
    <row r="133" spans="1:11" x14ac:dyDescent="0.25">
      <c r="A133" s="263">
        <f t="shared" si="79"/>
        <v>21</v>
      </c>
      <c r="B133" s="312" t="str">
        <f t="shared" si="77"/>
        <v>LL</v>
      </c>
      <c r="C133" s="321"/>
      <c r="D133" s="295"/>
      <c r="E133" s="253"/>
      <c r="F133" s="295"/>
      <c r="G133" s="253"/>
      <c r="H133" s="295"/>
      <c r="I133" s="253"/>
      <c r="J133" s="296">
        <f t="shared" si="82"/>
        <v>0</v>
      </c>
      <c r="K133" s="297">
        <f t="shared" si="83"/>
        <v>0</v>
      </c>
    </row>
    <row r="134" spans="1:11" x14ac:dyDescent="0.25">
      <c r="A134" s="263">
        <f t="shared" si="79"/>
        <v>22</v>
      </c>
      <c r="B134" s="312" t="str">
        <f t="shared" si="77"/>
        <v>MM</v>
      </c>
      <c r="C134" s="321"/>
      <c r="D134" s="295"/>
      <c r="E134" s="253"/>
      <c r="F134" s="295"/>
      <c r="G134" s="253"/>
      <c r="H134" s="295"/>
      <c r="I134" s="253"/>
      <c r="J134" s="296">
        <f t="shared" si="82"/>
        <v>0</v>
      </c>
      <c r="K134" s="297">
        <f t="shared" si="83"/>
        <v>0</v>
      </c>
    </row>
    <row r="135" spans="1:11" x14ac:dyDescent="0.25">
      <c r="A135" s="263">
        <f t="shared" si="79"/>
        <v>23</v>
      </c>
      <c r="B135" s="312" t="str">
        <f t="shared" si="77"/>
        <v>NN</v>
      </c>
      <c r="C135" s="322"/>
      <c r="D135" s="303"/>
      <c r="E135" s="267"/>
      <c r="F135" s="303"/>
      <c r="G135" s="267"/>
      <c r="H135" s="303"/>
      <c r="I135" s="267"/>
      <c r="J135" s="304">
        <f t="shared" si="82"/>
        <v>0</v>
      </c>
      <c r="K135" s="269">
        <f t="shared" si="83"/>
        <v>0</v>
      </c>
    </row>
    <row r="137" spans="1:11" x14ac:dyDescent="0.25">
      <c r="B137" s="263"/>
    </row>
  </sheetData>
  <sheetProtection selectLockedCells="1" selectUnlockedCells="1"/>
  <mergeCells count="31">
    <mergeCell ref="F1:N1"/>
    <mergeCell ref="F21:I21"/>
    <mergeCell ref="F7:I7"/>
    <mergeCell ref="F6:L6"/>
    <mergeCell ref="F8:I8"/>
    <mergeCell ref="F9:I9"/>
    <mergeCell ref="F10:I10"/>
    <mergeCell ref="F11:I11"/>
    <mergeCell ref="F12:I12"/>
    <mergeCell ref="F13:I13"/>
    <mergeCell ref="F14:I14"/>
    <mergeCell ref="F15:I15"/>
    <mergeCell ref="F18:I18"/>
    <mergeCell ref="F19:I19"/>
    <mergeCell ref="F20:I20"/>
    <mergeCell ref="F5:L5"/>
    <mergeCell ref="B5:C5"/>
    <mergeCell ref="J32:K32"/>
    <mergeCell ref="F17:I17"/>
    <mergeCell ref="V32:W32"/>
    <mergeCell ref="P6:Q6"/>
    <mergeCell ref="F16:I16"/>
    <mergeCell ref="F30:I30"/>
    <mergeCell ref="F22:I22"/>
    <mergeCell ref="F23:I23"/>
    <mergeCell ref="F24:I24"/>
    <mergeCell ref="F25:I25"/>
    <mergeCell ref="F26:I26"/>
    <mergeCell ref="F27:I27"/>
    <mergeCell ref="F28:I28"/>
    <mergeCell ref="F29:I29"/>
  </mergeCells>
  <pageMargins left="0.7" right="0.7" top="0.75" bottom="0.75" header="0.3" footer="0.3"/>
  <pageSetup paperSize="9"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86"/>
  <sheetViews>
    <sheetView topLeftCell="A5" zoomScaleNormal="100" workbookViewId="0">
      <selection activeCell="P8" sqref="P8"/>
    </sheetView>
  </sheetViews>
  <sheetFormatPr defaultRowHeight="15" x14ac:dyDescent="0.25"/>
  <cols>
    <col min="1" max="1" width="5" customWidth="1"/>
    <col min="2" max="2" width="17" customWidth="1"/>
    <col min="3" max="3" width="12.7109375" customWidth="1"/>
    <col min="4" max="4" width="11" customWidth="1"/>
    <col min="5" max="5" width="14.5703125" customWidth="1"/>
    <col min="6" max="6" width="11" customWidth="1"/>
    <col min="7" max="7" width="12.85546875" customWidth="1"/>
    <col min="8" max="8" width="11" customWidth="1"/>
    <col min="9" max="9" width="10.140625" customWidth="1"/>
    <col min="10" max="10" width="9.28515625" customWidth="1"/>
    <col min="11" max="11" width="11.140625" customWidth="1"/>
    <col min="12" max="12" width="11.5703125" customWidth="1"/>
    <col min="13" max="13" width="10.5703125" customWidth="1"/>
    <col min="14" max="14" width="16.140625" customWidth="1"/>
    <col min="15" max="15" width="12.5703125" customWidth="1"/>
    <col min="16" max="16" width="10.5703125" bestFit="1" customWidth="1"/>
    <col min="17" max="17" width="9.5703125" bestFit="1" customWidth="1"/>
    <col min="20" max="20" width="8" customWidth="1"/>
    <col min="21" max="21" width="10.5703125" bestFit="1" customWidth="1"/>
  </cols>
  <sheetData>
    <row r="1" spans="1:16" ht="18.75" x14ac:dyDescent="0.3">
      <c r="B1" s="23">
        <f>'Front Sheet'!C8</f>
        <v>0</v>
      </c>
      <c r="N1" s="60"/>
      <c r="O1" s="60"/>
    </row>
    <row r="2" spans="1:16" ht="18.75" x14ac:dyDescent="0.3">
      <c r="B2" s="23"/>
      <c r="C2" s="23" t="s">
        <v>94</v>
      </c>
      <c r="D2" s="23"/>
      <c r="N2" s="60"/>
      <c r="O2" s="60"/>
    </row>
    <row r="3" spans="1:16" x14ac:dyDescent="0.25">
      <c r="C3" s="20" t="s">
        <v>87</v>
      </c>
      <c r="D3" s="229">
        <v>16</v>
      </c>
      <c r="E3" t="s">
        <v>59</v>
      </c>
    </row>
    <row r="4" spans="1:16" ht="16.5" thickBot="1" x14ac:dyDescent="0.3">
      <c r="B4" s="11" t="s">
        <v>254</v>
      </c>
      <c r="J4" s="398" t="s">
        <v>286</v>
      </c>
      <c r="K4" s="399"/>
      <c r="L4" s="400"/>
      <c r="N4" s="387" t="s">
        <v>258</v>
      </c>
      <c r="O4" s="388"/>
    </row>
    <row r="5" spans="1:16" ht="14.25" customHeight="1" thickBot="1" x14ac:dyDescent="0.3">
      <c r="A5" t="s">
        <v>119</v>
      </c>
      <c r="B5" t="s">
        <v>120</v>
      </c>
      <c r="C5" s="44" t="s">
        <v>34</v>
      </c>
      <c r="D5" s="38" t="s">
        <v>121</v>
      </c>
      <c r="E5" s="104" t="s">
        <v>35</v>
      </c>
      <c r="F5" s="42" t="s">
        <v>122</v>
      </c>
      <c r="G5" s="43" t="s">
        <v>33</v>
      </c>
      <c r="H5" s="85" t="s">
        <v>123</v>
      </c>
      <c r="J5" s="401" t="s">
        <v>266</v>
      </c>
      <c r="K5" s="401" t="s">
        <v>265</v>
      </c>
      <c r="L5" s="401" t="s">
        <v>269</v>
      </c>
      <c r="N5" s="389" t="s">
        <v>50</v>
      </c>
      <c r="O5" s="390"/>
    </row>
    <row r="6" spans="1:16" s="55" customFormat="1" ht="21.75" customHeight="1" thickBot="1" x14ac:dyDescent="0.25">
      <c r="A6" s="58" t="s">
        <v>32</v>
      </c>
      <c r="B6" s="53" t="s">
        <v>3</v>
      </c>
      <c r="C6" s="52" t="s">
        <v>17</v>
      </c>
      <c r="D6" s="56" t="s">
        <v>31</v>
      </c>
      <c r="E6" s="52" t="s">
        <v>17</v>
      </c>
      <c r="F6" s="57" t="s">
        <v>31</v>
      </c>
      <c r="G6" s="54" t="s">
        <v>17</v>
      </c>
      <c r="H6" s="86" t="s">
        <v>31</v>
      </c>
      <c r="J6" s="402"/>
      <c r="K6" s="402"/>
      <c r="L6" s="403"/>
      <c r="N6" s="165" t="s">
        <v>17</v>
      </c>
      <c r="O6" s="166" t="s">
        <v>31</v>
      </c>
    </row>
    <row r="7" spans="1:16" x14ac:dyDescent="0.25">
      <c r="A7" s="59">
        <v>1</v>
      </c>
      <c r="B7" s="114">
        <f>Usage!$B$34</f>
        <v>0</v>
      </c>
      <c r="C7" s="25">
        <f t="shared" ref="C7:C56" si="0">I74</f>
        <v>0</v>
      </c>
      <c r="D7" s="26">
        <f t="shared" ref="D7:D11" si="1">C7*$D$3/100</f>
        <v>0</v>
      </c>
      <c r="E7" s="27">
        <f t="shared" ref="E7:E56" si="2">I128</f>
        <v>0</v>
      </c>
      <c r="F7" s="39">
        <f t="shared" ref="F7:F29" si="3">E7*$D$3/100</f>
        <v>0</v>
      </c>
      <c r="G7" s="41">
        <f t="shared" ref="G7:G41" si="4">C7-E7</f>
        <v>0</v>
      </c>
      <c r="H7" s="87">
        <f t="shared" ref="H7:H27" si="5">D7-F7</f>
        <v>0</v>
      </c>
      <c r="J7" s="159">
        <f>Table1[[#This Row],[Column4]]*$L$69*5/100</f>
        <v>0</v>
      </c>
      <c r="K7" s="40">
        <f>'Installation estimate'!K6</f>
        <v>0</v>
      </c>
      <c r="L7" s="138">
        <f>J7-K7</f>
        <v>0</v>
      </c>
      <c r="N7" s="45">
        <f t="shared" ref="N7:N41" si="6">I74-I128</f>
        <v>0</v>
      </c>
      <c r="O7" s="21">
        <f t="shared" ref="O7:O41" si="7">G7*$D$3/100</f>
        <v>0</v>
      </c>
      <c r="P7" s="196">
        <f>(O7*5*L69/100)-K7</f>
        <v>0</v>
      </c>
    </row>
    <row r="8" spans="1:16" x14ac:dyDescent="0.25">
      <c r="A8" s="59">
        <v>1</v>
      </c>
      <c r="B8" s="114">
        <f>Usage!$B$34</f>
        <v>0</v>
      </c>
      <c r="C8" s="25">
        <f t="shared" si="0"/>
        <v>0</v>
      </c>
      <c r="D8" s="28">
        <f t="shared" si="1"/>
        <v>0</v>
      </c>
      <c r="E8" s="27">
        <f t="shared" si="2"/>
        <v>0</v>
      </c>
      <c r="F8" s="40">
        <f t="shared" si="3"/>
        <v>0</v>
      </c>
      <c r="G8" s="41">
        <f t="shared" si="4"/>
        <v>0</v>
      </c>
      <c r="H8" s="87">
        <f t="shared" si="5"/>
        <v>0</v>
      </c>
      <c r="J8" s="159">
        <f>Table1[[#This Row],[Column4]]*$L$69*5/100</f>
        <v>0</v>
      </c>
      <c r="K8" s="40">
        <f>'Installation estimate'!K7</f>
        <v>0</v>
      </c>
      <c r="L8" s="139">
        <f>J8-K8</f>
        <v>0</v>
      </c>
      <c r="N8" s="45">
        <f t="shared" si="6"/>
        <v>0</v>
      </c>
      <c r="O8" s="21">
        <f t="shared" si="7"/>
        <v>0</v>
      </c>
    </row>
    <row r="9" spans="1:16" x14ac:dyDescent="0.25">
      <c r="A9" s="59">
        <v>1</v>
      </c>
      <c r="B9" s="114">
        <f>Usage!$B$34</f>
        <v>0</v>
      </c>
      <c r="C9" s="25">
        <f t="shared" si="0"/>
        <v>0</v>
      </c>
      <c r="D9" s="28">
        <f t="shared" si="1"/>
        <v>0</v>
      </c>
      <c r="E9" s="27">
        <f t="shared" si="2"/>
        <v>0</v>
      </c>
      <c r="F9" s="40">
        <f t="shared" si="3"/>
        <v>0</v>
      </c>
      <c r="G9" s="41">
        <f t="shared" si="4"/>
        <v>0</v>
      </c>
      <c r="H9" s="87">
        <f t="shared" si="5"/>
        <v>0</v>
      </c>
      <c r="J9" s="159">
        <f>Table1[[#This Row],[Column4]]*$L$69*5/100</f>
        <v>0</v>
      </c>
      <c r="K9" s="40">
        <f>'Installation estimate'!K8</f>
        <v>0</v>
      </c>
      <c r="L9" s="24">
        <f t="shared" ref="L9:L34" si="8">J9-K9</f>
        <v>0</v>
      </c>
      <c r="N9" s="45">
        <f t="shared" si="6"/>
        <v>0</v>
      </c>
      <c r="O9" s="21">
        <f t="shared" si="7"/>
        <v>0</v>
      </c>
    </row>
    <row r="10" spans="1:16" x14ac:dyDescent="0.25">
      <c r="A10" s="59">
        <v>1</v>
      </c>
      <c r="B10" s="114">
        <f>Usage!$B$34</f>
        <v>0</v>
      </c>
      <c r="C10" s="25">
        <f t="shared" si="0"/>
        <v>0</v>
      </c>
      <c r="D10" s="28">
        <f t="shared" si="1"/>
        <v>0</v>
      </c>
      <c r="E10" s="27">
        <f t="shared" si="2"/>
        <v>0</v>
      </c>
      <c r="F10" s="40">
        <f t="shared" si="3"/>
        <v>0</v>
      </c>
      <c r="G10" s="41">
        <f t="shared" si="4"/>
        <v>0</v>
      </c>
      <c r="H10" s="87">
        <f t="shared" si="5"/>
        <v>0</v>
      </c>
      <c r="J10" s="159">
        <f>Table1[[#This Row],[Column4]]*$L$69*5/100</f>
        <v>0</v>
      </c>
      <c r="K10" s="40">
        <f>'Installation estimate'!K9</f>
        <v>0</v>
      </c>
      <c r="L10" s="139">
        <f t="shared" si="8"/>
        <v>0</v>
      </c>
      <c r="N10" s="45">
        <f t="shared" si="6"/>
        <v>0</v>
      </c>
      <c r="O10" s="21">
        <f t="shared" si="7"/>
        <v>0</v>
      </c>
    </row>
    <row r="11" spans="1:16" x14ac:dyDescent="0.25">
      <c r="A11" s="59">
        <v>1</v>
      </c>
      <c r="B11" s="114">
        <f>Usage!$B$34</f>
        <v>0</v>
      </c>
      <c r="C11" s="25">
        <f t="shared" si="0"/>
        <v>0</v>
      </c>
      <c r="D11" s="28">
        <f t="shared" si="1"/>
        <v>0</v>
      </c>
      <c r="E11" s="27">
        <f t="shared" si="2"/>
        <v>0</v>
      </c>
      <c r="F11" s="40">
        <f t="shared" si="3"/>
        <v>0</v>
      </c>
      <c r="G11" s="41">
        <f t="shared" si="4"/>
        <v>0</v>
      </c>
      <c r="H11" s="87">
        <f t="shared" si="5"/>
        <v>0</v>
      </c>
      <c r="J11" s="159">
        <f>Table1[[#This Row],[Column4]]*$L$69*5/100</f>
        <v>0</v>
      </c>
      <c r="K11" s="40">
        <f>'Installation estimate'!K10</f>
        <v>0</v>
      </c>
      <c r="L11" s="24">
        <f t="shared" si="8"/>
        <v>0</v>
      </c>
      <c r="N11" s="45">
        <f t="shared" si="6"/>
        <v>0</v>
      </c>
      <c r="O11" s="21">
        <f t="shared" si="7"/>
        <v>0</v>
      </c>
    </row>
    <row r="12" spans="1:16" x14ac:dyDescent="0.25">
      <c r="A12" s="59">
        <v>2</v>
      </c>
      <c r="B12" s="114">
        <f>Usage!$B$35</f>
        <v>0</v>
      </c>
      <c r="C12" s="25">
        <f t="shared" si="0"/>
        <v>0</v>
      </c>
      <c r="D12" s="28">
        <f t="shared" ref="D12:D56" si="9">C12*$D$3/100</f>
        <v>0</v>
      </c>
      <c r="E12" s="27">
        <f t="shared" si="2"/>
        <v>0</v>
      </c>
      <c r="F12" s="40">
        <f t="shared" si="3"/>
        <v>0</v>
      </c>
      <c r="G12" s="41">
        <f t="shared" si="4"/>
        <v>0</v>
      </c>
      <c r="H12" s="87">
        <f t="shared" si="5"/>
        <v>0</v>
      </c>
      <c r="J12" s="159">
        <f>Table1[[#This Row],[Column4]]*$L$69*5/100</f>
        <v>0</v>
      </c>
      <c r="K12" s="40">
        <f>'Installation estimate'!K11</f>
        <v>0</v>
      </c>
      <c r="L12" s="139">
        <f t="shared" si="8"/>
        <v>0</v>
      </c>
      <c r="N12" s="45">
        <f t="shared" si="6"/>
        <v>0</v>
      </c>
      <c r="O12" s="21">
        <f t="shared" si="7"/>
        <v>0</v>
      </c>
    </row>
    <row r="13" spans="1:16" x14ac:dyDescent="0.25">
      <c r="A13" s="59">
        <v>2</v>
      </c>
      <c r="B13" s="114">
        <f>Usage!$B$35</f>
        <v>0</v>
      </c>
      <c r="C13" s="25">
        <f t="shared" si="0"/>
        <v>0</v>
      </c>
      <c r="D13" s="28">
        <f t="shared" si="9"/>
        <v>0</v>
      </c>
      <c r="E13" s="27">
        <f t="shared" si="2"/>
        <v>0</v>
      </c>
      <c r="F13" s="40">
        <f t="shared" si="3"/>
        <v>0</v>
      </c>
      <c r="G13" s="41">
        <f t="shared" si="4"/>
        <v>0</v>
      </c>
      <c r="H13" s="87">
        <f t="shared" si="5"/>
        <v>0</v>
      </c>
      <c r="J13" s="159">
        <f>Table1[[#This Row],[Column4]]*$L$69*5/100</f>
        <v>0</v>
      </c>
      <c r="K13" s="40">
        <f>'Installation estimate'!K12</f>
        <v>0</v>
      </c>
      <c r="L13" s="24">
        <f t="shared" si="8"/>
        <v>0</v>
      </c>
      <c r="N13" s="45">
        <f t="shared" si="6"/>
        <v>0</v>
      </c>
      <c r="O13" s="21">
        <f t="shared" si="7"/>
        <v>0</v>
      </c>
    </row>
    <row r="14" spans="1:16" x14ac:dyDescent="0.25">
      <c r="A14" s="59">
        <v>2</v>
      </c>
      <c r="B14" s="114">
        <f>Usage!$B$35</f>
        <v>0</v>
      </c>
      <c r="C14" s="25">
        <f t="shared" si="0"/>
        <v>0</v>
      </c>
      <c r="D14" s="28">
        <f t="shared" si="9"/>
        <v>0</v>
      </c>
      <c r="E14" s="27">
        <f t="shared" si="2"/>
        <v>0</v>
      </c>
      <c r="F14" s="40">
        <f t="shared" si="3"/>
        <v>0</v>
      </c>
      <c r="G14" s="41">
        <f t="shared" si="4"/>
        <v>0</v>
      </c>
      <c r="H14" s="87">
        <f t="shared" si="5"/>
        <v>0</v>
      </c>
      <c r="J14" s="159">
        <f>Table1[[#This Row],[Column4]]*$L$69*5/100</f>
        <v>0</v>
      </c>
      <c r="K14" s="40">
        <f>'Installation estimate'!K13</f>
        <v>0</v>
      </c>
      <c r="L14" s="139">
        <f t="shared" si="8"/>
        <v>0</v>
      </c>
      <c r="N14" s="45">
        <f t="shared" si="6"/>
        <v>0</v>
      </c>
      <c r="O14" s="21">
        <f t="shared" si="7"/>
        <v>0</v>
      </c>
    </row>
    <row r="15" spans="1:16" x14ac:dyDescent="0.25">
      <c r="A15" s="59">
        <v>3</v>
      </c>
      <c r="B15" s="114">
        <f>Usage!$B$36</f>
        <v>0</v>
      </c>
      <c r="C15" s="25">
        <f t="shared" si="0"/>
        <v>0</v>
      </c>
      <c r="D15" s="28">
        <f t="shared" si="9"/>
        <v>0</v>
      </c>
      <c r="E15" s="27">
        <f t="shared" si="2"/>
        <v>0</v>
      </c>
      <c r="F15" s="40">
        <f t="shared" si="3"/>
        <v>0</v>
      </c>
      <c r="G15" s="41">
        <f t="shared" si="4"/>
        <v>0</v>
      </c>
      <c r="H15" s="87">
        <f t="shared" si="5"/>
        <v>0</v>
      </c>
      <c r="J15" s="159">
        <f>Table1[[#This Row],[Column4]]*$L$69*5/100</f>
        <v>0</v>
      </c>
      <c r="K15" s="40">
        <f>'Installation estimate'!K14</f>
        <v>0</v>
      </c>
      <c r="L15" s="139">
        <f t="shared" si="8"/>
        <v>0</v>
      </c>
      <c r="N15" s="45">
        <f t="shared" si="6"/>
        <v>0</v>
      </c>
      <c r="O15" s="21">
        <f t="shared" si="7"/>
        <v>0</v>
      </c>
    </row>
    <row r="16" spans="1:16" x14ac:dyDescent="0.25">
      <c r="A16" s="59">
        <v>3</v>
      </c>
      <c r="B16" s="114">
        <f>Usage!$B$36</f>
        <v>0</v>
      </c>
      <c r="C16" s="25">
        <f t="shared" si="0"/>
        <v>0</v>
      </c>
      <c r="D16" s="28">
        <f t="shared" si="9"/>
        <v>0</v>
      </c>
      <c r="E16" s="27">
        <f t="shared" si="2"/>
        <v>0</v>
      </c>
      <c r="F16" s="40">
        <f t="shared" si="3"/>
        <v>0</v>
      </c>
      <c r="G16" s="41">
        <f t="shared" si="4"/>
        <v>0</v>
      </c>
      <c r="H16" s="87">
        <f t="shared" si="5"/>
        <v>0</v>
      </c>
      <c r="J16" s="159">
        <f>Table1[[#This Row],[Column4]]*$L$69*5/100</f>
        <v>0</v>
      </c>
      <c r="K16" s="40">
        <f>'Installation estimate'!K15</f>
        <v>0</v>
      </c>
      <c r="L16" s="139">
        <f t="shared" si="8"/>
        <v>0</v>
      </c>
      <c r="N16" s="45">
        <f t="shared" si="6"/>
        <v>0</v>
      </c>
      <c r="O16" s="21">
        <f t="shared" si="7"/>
        <v>0</v>
      </c>
    </row>
    <row r="17" spans="1:15" x14ac:dyDescent="0.25">
      <c r="A17" s="59">
        <v>4</v>
      </c>
      <c r="B17" s="114">
        <f>Usage!$B$37</f>
        <v>0</v>
      </c>
      <c r="C17" s="25">
        <f t="shared" si="0"/>
        <v>0</v>
      </c>
      <c r="D17" s="28">
        <f t="shared" si="9"/>
        <v>0</v>
      </c>
      <c r="E17" s="27">
        <f t="shared" si="2"/>
        <v>0</v>
      </c>
      <c r="F17" s="40">
        <f t="shared" si="3"/>
        <v>0</v>
      </c>
      <c r="G17" s="41">
        <f t="shared" si="4"/>
        <v>0</v>
      </c>
      <c r="H17" s="87">
        <f t="shared" si="5"/>
        <v>0</v>
      </c>
      <c r="J17" s="159">
        <f>Table1[[#This Row],[Column4]]*$L$69*5/100</f>
        <v>0</v>
      </c>
      <c r="K17" s="40">
        <f>'Installation estimate'!K16</f>
        <v>0</v>
      </c>
      <c r="L17" s="139">
        <f t="shared" si="8"/>
        <v>0</v>
      </c>
      <c r="N17" s="45">
        <f t="shared" si="6"/>
        <v>0</v>
      </c>
      <c r="O17" s="21">
        <f t="shared" si="7"/>
        <v>0</v>
      </c>
    </row>
    <row r="18" spans="1:15" x14ac:dyDescent="0.25">
      <c r="A18" s="59">
        <v>4</v>
      </c>
      <c r="B18" s="114">
        <f>Usage!$B$37</f>
        <v>0</v>
      </c>
      <c r="C18" s="25">
        <f t="shared" si="0"/>
        <v>0</v>
      </c>
      <c r="D18" s="28">
        <f t="shared" si="9"/>
        <v>0</v>
      </c>
      <c r="E18" s="27">
        <f t="shared" si="2"/>
        <v>0</v>
      </c>
      <c r="F18" s="40">
        <f t="shared" si="3"/>
        <v>0</v>
      </c>
      <c r="G18" s="41">
        <f t="shared" si="4"/>
        <v>0</v>
      </c>
      <c r="H18" s="87">
        <f t="shared" si="5"/>
        <v>0</v>
      </c>
      <c r="J18" s="159">
        <f>Table1[[#This Row],[Column4]]*$L$69*5/100</f>
        <v>0</v>
      </c>
      <c r="K18" s="40">
        <f>'Installation estimate'!K17</f>
        <v>0</v>
      </c>
      <c r="L18" s="139">
        <f t="shared" si="8"/>
        <v>0</v>
      </c>
      <c r="N18" s="45">
        <f t="shared" si="6"/>
        <v>0</v>
      </c>
      <c r="O18" s="21">
        <f t="shared" si="7"/>
        <v>0</v>
      </c>
    </row>
    <row r="19" spans="1:15" x14ac:dyDescent="0.25">
      <c r="A19" s="59">
        <v>5</v>
      </c>
      <c r="B19" s="114">
        <f>Usage!$B$38</f>
        <v>0</v>
      </c>
      <c r="C19" s="25">
        <f t="shared" si="0"/>
        <v>0</v>
      </c>
      <c r="D19" s="28">
        <f t="shared" si="9"/>
        <v>0</v>
      </c>
      <c r="E19" s="27">
        <f t="shared" si="2"/>
        <v>0</v>
      </c>
      <c r="F19" s="40">
        <f t="shared" si="3"/>
        <v>0</v>
      </c>
      <c r="G19" s="41">
        <f t="shared" si="4"/>
        <v>0</v>
      </c>
      <c r="H19" s="87">
        <f t="shared" si="5"/>
        <v>0</v>
      </c>
      <c r="J19" s="159">
        <f>Table1[[#This Row],[Column4]]*$L$69*5/100</f>
        <v>0</v>
      </c>
      <c r="K19" s="40">
        <f>'Installation estimate'!K18</f>
        <v>0</v>
      </c>
      <c r="L19" s="139">
        <f t="shared" si="8"/>
        <v>0</v>
      </c>
      <c r="N19" s="45">
        <f t="shared" si="6"/>
        <v>0</v>
      </c>
      <c r="O19" s="21">
        <f t="shared" si="7"/>
        <v>0</v>
      </c>
    </row>
    <row r="20" spans="1:15" x14ac:dyDescent="0.25">
      <c r="A20" s="59">
        <v>5</v>
      </c>
      <c r="B20" s="114">
        <f>Usage!$B$38</f>
        <v>0</v>
      </c>
      <c r="C20" s="25">
        <f t="shared" si="0"/>
        <v>0</v>
      </c>
      <c r="D20" s="28">
        <f t="shared" si="9"/>
        <v>0</v>
      </c>
      <c r="E20" s="27">
        <f t="shared" si="2"/>
        <v>0</v>
      </c>
      <c r="F20" s="40">
        <f t="shared" si="3"/>
        <v>0</v>
      </c>
      <c r="G20" s="41">
        <f t="shared" si="4"/>
        <v>0</v>
      </c>
      <c r="H20" s="87">
        <f t="shared" si="5"/>
        <v>0</v>
      </c>
      <c r="J20" s="159">
        <f>Table1[[#This Row],[Column4]]*$L$69*5/100</f>
        <v>0</v>
      </c>
      <c r="K20" s="40">
        <f>'Installation estimate'!K19</f>
        <v>0</v>
      </c>
      <c r="L20" s="139">
        <f t="shared" si="8"/>
        <v>0</v>
      </c>
      <c r="N20" s="45">
        <f t="shared" si="6"/>
        <v>0</v>
      </c>
      <c r="O20" s="21">
        <f t="shared" si="7"/>
        <v>0</v>
      </c>
    </row>
    <row r="21" spans="1:15" x14ac:dyDescent="0.25">
      <c r="A21" s="59">
        <v>6</v>
      </c>
      <c r="B21" s="114">
        <f>Usage!$B$39</f>
        <v>0</v>
      </c>
      <c r="C21" s="25">
        <f t="shared" si="0"/>
        <v>0</v>
      </c>
      <c r="D21" s="28">
        <f t="shared" si="9"/>
        <v>0</v>
      </c>
      <c r="E21" s="27">
        <f t="shared" si="2"/>
        <v>0</v>
      </c>
      <c r="F21" s="40">
        <f t="shared" si="3"/>
        <v>0</v>
      </c>
      <c r="G21" s="41">
        <f t="shared" si="4"/>
        <v>0</v>
      </c>
      <c r="H21" s="87">
        <f t="shared" si="5"/>
        <v>0</v>
      </c>
      <c r="J21" s="159">
        <f>Table1[[#This Row],[Column4]]*$L$69*5/100</f>
        <v>0</v>
      </c>
      <c r="K21" s="40">
        <f>'Installation estimate'!K20</f>
        <v>0</v>
      </c>
      <c r="L21" s="139">
        <f t="shared" si="8"/>
        <v>0</v>
      </c>
      <c r="N21" s="45">
        <f t="shared" si="6"/>
        <v>0</v>
      </c>
      <c r="O21" s="21">
        <f t="shared" si="7"/>
        <v>0</v>
      </c>
    </row>
    <row r="22" spans="1:15" x14ac:dyDescent="0.25">
      <c r="A22" s="59">
        <v>6</v>
      </c>
      <c r="B22" s="114">
        <f>Usage!$B$39</f>
        <v>0</v>
      </c>
      <c r="C22" s="25">
        <f t="shared" si="0"/>
        <v>0</v>
      </c>
      <c r="D22" s="28">
        <f t="shared" si="9"/>
        <v>0</v>
      </c>
      <c r="E22" s="27">
        <f t="shared" si="2"/>
        <v>0</v>
      </c>
      <c r="F22" s="40">
        <f t="shared" si="3"/>
        <v>0</v>
      </c>
      <c r="G22" s="41">
        <f t="shared" si="4"/>
        <v>0</v>
      </c>
      <c r="H22" s="87">
        <f t="shared" si="5"/>
        <v>0</v>
      </c>
      <c r="J22" s="159">
        <f>Table1[[#This Row],[Column4]]*$L$69*5/100</f>
        <v>0</v>
      </c>
      <c r="K22" s="40">
        <f>'Installation estimate'!K21</f>
        <v>0</v>
      </c>
      <c r="L22" s="139">
        <f t="shared" si="8"/>
        <v>0</v>
      </c>
      <c r="N22" s="45">
        <f t="shared" si="6"/>
        <v>0</v>
      </c>
      <c r="O22" s="21">
        <f t="shared" si="7"/>
        <v>0</v>
      </c>
    </row>
    <row r="23" spans="1:15" x14ac:dyDescent="0.25">
      <c r="A23" s="59">
        <v>7</v>
      </c>
      <c r="B23" s="114">
        <f>Usage!$B$40</f>
        <v>0</v>
      </c>
      <c r="C23" s="25">
        <f t="shared" si="0"/>
        <v>0</v>
      </c>
      <c r="D23" s="28">
        <f t="shared" si="9"/>
        <v>0</v>
      </c>
      <c r="E23" s="27">
        <f t="shared" si="2"/>
        <v>0</v>
      </c>
      <c r="F23" s="40">
        <f t="shared" si="3"/>
        <v>0</v>
      </c>
      <c r="G23" s="41">
        <f t="shared" si="4"/>
        <v>0</v>
      </c>
      <c r="H23" s="87">
        <f t="shared" si="5"/>
        <v>0</v>
      </c>
      <c r="J23" s="159">
        <f>Table1[[#This Row],[Column4]]*$L$69*5/100</f>
        <v>0</v>
      </c>
      <c r="K23" s="40">
        <f>'Installation estimate'!K22</f>
        <v>0</v>
      </c>
      <c r="L23" s="139">
        <f t="shared" si="8"/>
        <v>0</v>
      </c>
      <c r="N23" s="45">
        <f t="shared" si="6"/>
        <v>0</v>
      </c>
      <c r="O23" s="21">
        <f t="shared" si="7"/>
        <v>0</v>
      </c>
    </row>
    <row r="24" spans="1:15" x14ac:dyDescent="0.25">
      <c r="A24" s="59">
        <v>7</v>
      </c>
      <c r="B24" s="114">
        <f>Usage!$B$40</f>
        <v>0</v>
      </c>
      <c r="C24" s="25">
        <f t="shared" si="0"/>
        <v>0</v>
      </c>
      <c r="D24" s="28">
        <f t="shared" si="9"/>
        <v>0</v>
      </c>
      <c r="E24" s="27">
        <f t="shared" si="2"/>
        <v>0</v>
      </c>
      <c r="F24" s="40">
        <f t="shared" si="3"/>
        <v>0</v>
      </c>
      <c r="G24" s="41">
        <f t="shared" si="4"/>
        <v>0</v>
      </c>
      <c r="H24" s="87">
        <f t="shared" si="5"/>
        <v>0</v>
      </c>
      <c r="J24" s="159">
        <f>Table1[[#This Row],[Column4]]*$L$69*5/100</f>
        <v>0</v>
      </c>
      <c r="K24" s="40">
        <f>'Installation estimate'!K23</f>
        <v>0</v>
      </c>
      <c r="L24" s="139">
        <f t="shared" si="8"/>
        <v>0</v>
      </c>
      <c r="N24" s="45">
        <f t="shared" si="6"/>
        <v>0</v>
      </c>
      <c r="O24" s="21">
        <f t="shared" si="7"/>
        <v>0</v>
      </c>
    </row>
    <row r="25" spans="1:15" x14ac:dyDescent="0.25">
      <c r="A25" s="59">
        <v>8</v>
      </c>
      <c r="B25" s="114">
        <f>Usage!$B$41</f>
        <v>0</v>
      </c>
      <c r="C25" s="25">
        <f t="shared" si="0"/>
        <v>0</v>
      </c>
      <c r="D25" s="28">
        <f t="shared" si="9"/>
        <v>0</v>
      </c>
      <c r="E25" s="27">
        <f t="shared" si="2"/>
        <v>0</v>
      </c>
      <c r="F25" s="40">
        <f t="shared" si="3"/>
        <v>0</v>
      </c>
      <c r="G25" s="41">
        <f t="shared" si="4"/>
        <v>0</v>
      </c>
      <c r="H25" s="87">
        <f t="shared" si="5"/>
        <v>0</v>
      </c>
      <c r="J25" s="159">
        <f>Table1[[#This Row],[Column4]]*$L$69*5/100</f>
        <v>0</v>
      </c>
      <c r="K25" s="40">
        <f>'Installation estimate'!K24</f>
        <v>0</v>
      </c>
      <c r="L25" s="24">
        <f t="shared" si="8"/>
        <v>0</v>
      </c>
      <c r="N25" s="45">
        <f t="shared" si="6"/>
        <v>0</v>
      </c>
      <c r="O25" s="21">
        <f t="shared" si="7"/>
        <v>0</v>
      </c>
    </row>
    <row r="26" spans="1:15" x14ac:dyDescent="0.25">
      <c r="A26" s="59">
        <v>8</v>
      </c>
      <c r="B26" s="114">
        <f>Usage!$B$41</f>
        <v>0</v>
      </c>
      <c r="C26" s="25">
        <f t="shared" si="0"/>
        <v>0</v>
      </c>
      <c r="D26" s="28">
        <f t="shared" si="9"/>
        <v>0</v>
      </c>
      <c r="E26" s="27">
        <f t="shared" si="2"/>
        <v>0</v>
      </c>
      <c r="F26" s="40">
        <f t="shared" si="3"/>
        <v>0</v>
      </c>
      <c r="G26" s="41">
        <f t="shared" si="4"/>
        <v>0</v>
      </c>
      <c r="H26" s="87">
        <f t="shared" si="5"/>
        <v>0</v>
      </c>
      <c r="J26" s="159">
        <f>Table1[[#This Row],[Column4]]*$L$69*5/100</f>
        <v>0</v>
      </c>
      <c r="K26" s="40">
        <f>'Installation estimate'!K25</f>
        <v>0</v>
      </c>
      <c r="L26" s="24">
        <f t="shared" si="8"/>
        <v>0</v>
      </c>
      <c r="N26" s="45">
        <f t="shared" si="6"/>
        <v>0</v>
      </c>
      <c r="O26" s="21">
        <f t="shared" si="7"/>
        <v>0</v>
      </c>
    </row>
    <row r="27" spans="1:15" x14ac:dyDescent="0.25">
      <c r="A27" s="59">
        <v>9</v>
      </c>
      <c r="B27" s="114">
        <f>Usage!$B$42</f>
        <v>0</v>
      </c>
      <c r="C27" s="25">
        <f t="shared" si="0"/>
        <v>0</v>
      </c>
      <c r="D27" s="28">
        <f t="shared" si="9"/>
        <v>0</v>
      </c>
      <c r="E27" s="27">
        <f t="shared" si="2"/>
        <v>0</v>
      </c>
      <c r="F27" s="40">
        <f t="shared" si="3"/>
        <v>0</v>
      </c>
      <c r="G27" s="41">
        <f t="shared" si="4"/>
        <v>0</v>
      </c>
      <c r="H27" s="87">
        <f t="shared" si="5"/>
        <v>0</v>
      </c>
      <c r="J27" s="159">
        <f>Table1[[#This Row],[Column4]]*$L$69*5/100</f>
        <v>0</v>
      </c>
      <c r="K27" s="40">
        <f>'Installation estimate'!K26</f>
        <v>0</v>
      </c>
      <c r="L27" s="24">
        <f t="shared" si="8"/>
        <v>0</v>
      </c>
      <c r="N27" s="45">
        <f t="shared" si="6"/>
        <v>0</v>
      </c>
      <c r="O27" s="21">
        <f t="shared" si="7"/>
        <v>0</v>
      </c>
    </row>
    <row r="28" spans="1:15" x14ac:dyDescent="0.25">
      <c r="A28" s="59">
        <v>9</v>
      </c>
      <c r="B28" s="114">
        <f>Usage!$B$42</f>
        <v>0</v>
      </c>
      <c r="C28" s="25">
        <f t="shared" si="0"/>
        <v>0</v>
      </c>
      <c r="D28" s="28">
        <f t="shared" si="9"/>
        <v>0</v>
      </c>
      <c r="E28" s="27">
        <f t="shared" si="2"/>
        <v>0</v>
      </c>
      <c r="F28" s="40">
        <f t="shared" si="3"/>
        <v>0</v>
      </c>
      <c r="G28" s="41">
        <f t="shared" si="4"/>
        <v>0</v>
      </c>
      <c r="H28" s="87">
        <f t="shared" ref="H28:H29" si="10">D28-F28</f>
        <v>0</v>
      </c>
      <c r="J28" s="159">
        <f>Table1[[#This Row],[Column4]]*$L$69*5/100</f>
        <v>0</v>
      </c>
      <c r="K28" s="40">
        <f>'Installation estimate'!K27</f>
        <v>0</v>
      </c>
      <c r="L28" s="24">
        <f t="shared" si="8"/>
        <v>0</v>
      </c>
      <c r="N28" s="45">
        <f t="shared" si="6"/>
        <v>0</v>
      </c>
      <c r="O28" s="21">
        <f t="shared" si="7"/>
        <v>0</v>
      </c>
    </row>
    <row r="29" spans="1:15" x14ac:dyDescent="0.25">
      <c r="A29" s="59">
        <v>10</v>
      </c>
      <c r="B29" s="114" t="str">
        <f>Usage!$B$43</f>
        <v>AA</v>
      </c>
      <c r="C29" s="25">
        <f t="shared" si="0"/>
        <v>0</v>
      </c>
      <c r="D29" s="28">
        <f t="shared" si="9"/>
        <v>0</v>
      </c>
      <c r="E29" s="27">
        <f t="shared" si="2"/>
        <v>0</v>
      </c>
      <c r="F29" s="40">
        <f t="shared" si="3"/>
        <v>0</v>
      </c>
      <c r="G29" s="41">
        <f t="shared" si="4"/>
        <v>0</v>
      </c>
      <c r="H29" s="87">
        <f t="shared" si="10"/>
        <v>0</v>
      </c>
      <c r="J29" s="159">
        <f>Table1[[#This Row],[Column4]]*$L$69*5/100</f>
        <v>0</v>
      </c>
      <c r="K29" s="40">
        <f>'Installation estimate'!K28</f>
        <v>0</v>
      </c>
      <c r="L29" s="24">
        <f t="shared" si="8"/>
        <v>0</v>
      </c>
      <c r="N29" s="45">
        <f t="shared" si="6"/>
        <v>0</v>
      </c>
      <c r="O29" s="21">
        <f t="shared" si="7"/>
        <v>0</v>
      </c>
    </row>
    <row r="30" spans="1:15" x14ac:dyDescent="0.25">
      <c r="A30" s="59">
        <v>10</v>
      </c>
      <c r="B30" s="114" t="str">
        <f>Usage!$B$43</f>
        <v>AA</v>
      </c>
      <c r="C30" s="25">
        <f t="shared" si="0"/>
        <v>0</v>
      </c>
      <c r="D30" s="28">
        <f t="shared" si="9"/>
        <v>0</v>
      </c>
      <c r="E30" s="27">
        <f t="shared" si="2"/>
        <v>0</v>
      </c>
      <c r="F30" s="40">
        <f t="shared" ref="F30:F56" si="11">E30*$D$3/100</f>
        <v>0</v>
      </c>
      <c r="G30" s="41">
        <f t="shared" si="4"/>
        <v>0</v>
      </c>
      <c r="H30" s="87">
        <f t="shared" ref="H30" si="12">D30-F30</f>
        <v>0</v>
      </c>
      <c r="J30" s="159">
        <f>Table1[[#This Row],[Column4]]*$L$69*5/100</f>
        <v>0</v>
      </c>
      <c r="K30" s="40">
        <f>'Installation estimate'!K29</f>
        <v>0</v>
      </c>
      <c r="L30" s="24">
        <f t="shared" si="8"/>
        <v>0</v>
      </c>
      <c r="N30" s="45">
        <f t="shared" si="6"/>
        <v>0</v>
      </c>
      <c r="O30" s="21">
        <f t="shared" si="7"/>
        <v>0</v>
      </c>
    </row>
    <row r="31" spans="1:15" x14ac:dyDescent="0.25">
      <c r="A31" s="59">
        <v>11</v>
      </c>
      <c r="B31" s="114" t="str">
        <f>Usage!$B$44</f>
        <v>BB</v>
      </c>
      <c r="C31" s="25">
        <f t="shared" si="0"/>
        <v>0</v>
      </c>
      <c r="D31" s="28">
        <f t="shared" si="9"/>
        <v>0</v>
      </c>
      <c r="E31" s="27">
        <f t="shared" si="2"/>
        <v>0</v>
      </c>
      <c r="F31" s="40">
        <f t="shared" si="11"/>
        <v>0</v>
      </c>
      <c r="G31" s="41">
        <f t="shared" si="4"/>
        <v>0</v>
      </c>
      <c r="H31" s="87">
        <f t="shared" ref="H31:H41" si="13">D31-F31</f>
        <v>0</v>
      </c>
      <c r="J31" s="159">
        <f>Table1[[#This Row],[Column4]]*$L$69*5/100</f>
        <v>0</v>
      </c>
      <c r="K31" s="40">
        <f>'Installation estimate'!K30</f>
        <v>0</v>
      </c>
      <c r="L31" s="24">
        <f t="shared" si="8"/>
        <v>0</v>
      </c>
      <c r="N31" s="45">
        <f t="shared" si="6"/>
        <v>0</v>
      </c>
      <c r="O31" s="21">
        <f t="shared" si="7"/>
        <v>0</v>
      </c>
    </row>
    <row r="32" spans="1:15" x14ac:dyDescent="0.25">
      <c r="A32" s="59">
        <v>11</v>
      </c>
      <c r="B32" s="114" t="str">
        <f>Usage!$B$44</f>
        <v>BB</v>
      </c>
      <c r="C32" s="25">
        <f t="shared" si="0"/>
        <v>0</v>
      </c>
      <c r="D32" s="28">
        <f t="shared" si="9"/>
        <v>0</v>
      </c>
      <c r="E32" s="27">
        <f t="shared" si="2"/>
        <v>0</v>
      </c>
      <c r="F32" s="40">
        <f t="shared" si="11"/>
        <v>0</v>
      </c>
      <c r="G32" s="41">
        <f t="shared" si="4"/>
        <v>0</v>
      </c>
      <c r="H32" s="87">
        <f t="shared" si="13"/>
        <v>0</v>
      </c>
      <c r="J32" s="159">
        <f>Table1[[#This Row],[Column4]]*$L$69*5/100</f>
        <v>0</v>
      </c>
      <c r="K32" s="40">
        <f>'Installation estimate'!K31</f>
        <v>0</v>
      </c>
      <c r="L32" s="24">
        <f t="shared" si="8"/>
        <v>0</v>
      </c>
      <c r="N32" s="45">
        <f t="shared" si="6"/>
        <v>0</v>
      </c>
      <c r="O32" s="21">
        <f t="shared" si="7"/>
        <v>0</v>
      </c>
    </row>
    <row r="33" spans="1:15" x14ac:dyDescent="0.25">
      <c r="A33" s="59">
        <v>12</v>
      </c>
      <c r="B33" s="114" t="str">
        <f>Usage!$B$45</f>
        <v>CC</v>
      </c>
      <c r="C33" s="25">
        <f t="shared" si="0"/>
        <v>0</v>
      </c>
      <c r="D33" s="28">
        <f t="shared" si="9"/>
        <v>0</v>
      </c>
      <c r="E33" s="27">
        <f t="shared" si="2"/>
        <v>0</v>
      </c>
      <c r="F33" s="40">
        <f t="shared" si="11"/>
        <v>0</v>
      </c>
      <c r="G33" s="41">
        <f t="shared" si="4"/>
        <v>0</v>
      </c>
      <c r="H33" s="87">
        <f t="shared" si="13"/>
        <v>0</v>
      </c>
      <c r="J33" s="159">
        <f>Table1[[#This Row],[Column4]]*$L$69*5/100</f>
        <v>0</v>
      </c>
      <c r="K33" s="40">
        <f>'Installation estimate'!K32</f>
        <v>0</v>
      </c>
      <c r="L33" s="24">
        <f t="shared" si="8"/>
        <v>0</v>
      </c>
      <c r="N33" s="45">
        <f t="shared" si="6"/>
        <v>0</v>
      </c>
      <c r="O33" s="21">
        <f t="shared" si="7"/>
        <v>0</v>
      </c>
    </row>
    <row r="34" spans="1:15" x14ac:dyDescent="0.25">
      <c r="A34" s="59">
        <v>12</v>
      </c>
      <c r="B34" s="114" t="str">
        <f>Usage!$B$45</f>
        <v>CC</v>
      </c>
      <c r="C34" s="25">
        <f t="shared" si="0"/>
        <v>0</v>
      </c>
      <c r="D34" s="28">
        <f t="shared" si="9"/>
        <v>0</v>
      </c>
      <c r="E34" s="27">
        <f t="shared" si="2"/>
        <v>0</v>
      </c>
      <c r="F34" s="40">
        <f t="shared" si="11"/>
        <v>0</v>
      </c>
      <c r="G34" s="41">
        <f t="shared" si="4"/>
        <v>0</v>
      </c>
      <c r="H34" s="87">
        <f t="shared" si="13"/>
        <v>0</v>
      </c>
      <c r="J34" s="159">
        <f>Table1[[#This Row],[Column4]]*$L$69*5/100</f>
        <v>0</v>
      </c>
      <c r="K34" s="40">
        <f>'Installation estimate'!K33</f>
        <v>0</v>
      </c>
      <c r="L34" s="24">
        <f t="shared" si="8"/>
        <v>0</v>
      </c>
      <c r="N34" s="45">
        <f t="shared" si="6"/>
        <v>0</v>
      </c>
      <c r="O34" s="21">
        <f t="shared" si="7"/>
        <v>0</v>
      </c>
    </row>
    <row r="35" spans="1:15" x14ac:dyDescent="0.25">
      <c r="A35" s="59">
        <v>13</v>
      </c>
      <c r="B35" s="114" t="str">
        <f>Usage!$B$46</f>
        <v>DD</v>
      </c>
      <c r="C35" s="25">
        <f t="shared" si="0"/>
        <v>0</v>
      </c>
      <c r="D35" s="28">
        <f t="shared" si="9"/>
        <v>0</v>
      </c>
      <c r="E35" s="27">
        <f t="shared" si="2"/>
        <v>0</v>
      </c>
      <c r="F35" s="40">
        <f t="shared" si="11"/>
        <v>0</v>
      </c>
      <c r="G35" s="41">
        <f t="shared" si="4"/>
        <v>0</v>
      </c>
      <c r="H35" s="87">
        <f t="shared" si="13"/>
        <v>0</v>
      </c>
      <c r="J35" s="159">
        <f>Table1[[#This Row],[Column4]]*$L$69*5/100</f>
        <v>0</v>
      </c>
      <c r="K35" s="40">
        <f>'Installation estimate'!K34</f>
        <v>0</v>
      </c>
      <c r="L35" s="24">
        <f t="shared" ref="L35:L56" si="14">J35-K35</f>
        <v>0</v>
      </c>
      <c r="N35" s="45">
        <f t="shared" si="6"/>
        <v>0</v>
      </c>
      <c r="O35" s="21">
        <f t="shared" si="7"/>
        <v>0</v>
      </c>
    </row>
    <row r="36" spans="1:15" x14ac:dyDescent="0.25">
      <c r="A36" s="59">
        <v>13</v>
      </c>
      <c r="B36" s="114" t="str">
        <f>Usage!$B$46</f>
        <v>DD</v>
      </c>
      <c r="C36" s="25">
        <f t="shared" si="0"/>
        <v>0</v>
      </c>
      <c r="D36" s="28">
        <f t="shared" si="9"/>
        <v>0</v>
      </c>
      <c r="E36" s="27">
        <f t="shared" si="2"/>
        <v>0</v>
      </c>
      <c r="F36" s="40">
        <f t="shared" si="11"/>
        <v>0</v>
      </c>
      <c r="G36" s="41">
        <f t="shared" si="4"/>
        <v>0</v>
      </c>
      <c r="H36" s="87">
        <f t="shared" si="13"/>
        <v>0</v>
      </c>
      <c r="J36" s="159">
        <f>Table1[[#This Row],[Column4]]*$L$69*5/100</f>
        <v>0</v>
      </c>
      <c r="K36" s="40">
        <f>'Installation estimate'!K35</f>
        <v>0</v>
      </c>
      <c r="L36" s="24">
        <f t="shared" si="14"/>
        <v>0</v>
      </c>
      <c r="N36" s="45">
        <f t="shared" si="6"/>
        <v>0</v>
      </c>
      <c r="O36" s="21">
        <f t="shared" si="7"/>
        <v>0</v>
      </c>
    </row>
    <row r="37" spans="1:15" x14ac:dyDescent="0.25">
      <c r="A37" s="59">
        <v>14</v>
      </c>
      <c r="B37" s="114" t="str">
        <f>Usage!$B$47</f>
        <v>EE</v>
      </c>
      <c r="C37" s="25">
        <f t="shared" si="0"/>
        <v>0</v>
      </c>
      <c r="D37" s="28">
        <f t="shared" si="9"/>
        <v>0</v>
      </c>
      <c r="E37" s="27">
        <f t="shared" si="2"/>
        <v>0</v>
      </c>
      <c r="F37" s="40">
        <f t="shared" si="11"/>
        <v>0</v>
      </c>
      <c r="G37" s="41">
        <f t="shared" si="4"/>
        <v>0</v>
      </c>
      <c r="H37" s="87">
        <f t="shared" si="13"/>
        <v>0</v>
      </c>
      <c r="J37" s="159">
        <f>Table1[[#This Row],[Column4]]*$L$69*5/100</f>
        <v>0</v>
      </c>
      <c r="K37" s="40">
        <f>'Installation estimate'!K36</f>
        <v>0</v>
      </c>
      <c r="L37" s="24">
        <f t="shared" si="14"/>
        <v>0</v>
      </c>
      <c r="N37" s="45">
        <f t="shared" si="6"/>
        <v>0</v>
      </c>
      <c r="O37" s="21">
        <f t="shared" si="7"/>
        <v>0</v>
      </c>
    </row>
    <row r="38" spans="1:15" x14ac:dyDescent="0.25">
      <c r="A38" s="59">
        <v>14</v>
      </c>
      <c r="B38" s="114" t="str">
        <f>Usage!$B$47</f>
        <v>EE</v>
      </c>
      <c r="C38" s="25">
        <f t="shared" si="0"/>
        <v>0</v>
      </c>
      <c r="D38" s="28">
        <f t="shared" si="9"/>
        <v>0</v>
      </c>
      <c r="E38" s="27">
        <f t="shared" si="2"/>
        <v>0</v>
      </c>
      <c r="F38" s="40">
        <f t="shared" si="11"/>
        <v>0</v>
      </c>
      <c r="G38" s="41">
        <f t="shared" si="4"/>
        <v>0</v>
      </c>
      <c r="H38" s="87">
        <f t="shared" si="13"/>
        <v>0</v>
      </c>
      <c r="J38" s="159">
        <f>Table1[[#This Row],[Column4]]*$L$69*5/100</f>
        <v>0</v>
      </c>
      <c r="K38" s="40">
        <f>'Installation estimate'!K37</f>
        <v>0</v>
      </c>
      <c r="L38" s="24">
        <f t="shared" si="14"/>
        <v>0</v>
      </c>
      <c r="N38" s="45">
        <f t="shared" si="6"/>
        <v>0</v>
      </c>
      <c r="O38" s="21">
        <f t="shared" si="7"/>
        <v>0</v>
      </c>
    </row>
    <row r="39" spans="1:15" x14ac:dyDescent="0.25">
      <c r="A39" s="59">
        <v>15</v>
      </c>
      <c r="B39" s="114" t="str">
        <f>Usage!$B$48</f>
        <v>FF</v>
      </c>
      <c r="C39" s="25">
        <f t="shared" si="0"/>
        <v>0</v>
      </c>
      <c r="D39" s="28">
        <f t="shared" si="9"/>
        <v>0</v>
      </c>
      <c r="E39" s="27">
        <f t="shared" si="2"/>
        <v>0</v>
      </c>
      <c r="F39" s="40">
        <f t="shared" si="11"/>
        <v>0</v>
      </c>
      <c r="G39" s="41">
        <f t="shared" si="4"/>
        <v>0</v>
      </c>
      <c r="H39" s="87">
        <f t="shared" si="13"/>
        <v>0</v>
      </c>
      <c r="J39" s="159">
        <f>Table1[[#This Row],[Column4]]*$L$69*5/100</f>
        <v>0</v>
      </c>
      <c r="K39" s="40">
        <f>'Installation estimate'!K38</f>
        <v>0</v>
      </c>
      <c r="L39" s="24">
        <f t="shared" si="14"/>
        <v>0</v>
      </c>
      <c r="N39" s="45">
        <f t="shared" si="6"/>
        <v>0</v>
      </c>
      <c r="O39" s="21">
        <f t="shared" si="7"/>
        <v>0</v>
      </c>
    </row>
    <row r="40" spans="1:15" x14ac:dyDescent="0.25">
      <c r="A40" s="59">
        <v>15</v>
      </c>
      <c r="B40" s="114" t="str">
        <f>Usage!$B$48</f>
        <v>FF</v>
      </c>
      <c r="C40" s="25">
        <f t="shared" si="0"/>
        <v>0</v>
      </c>
      <c r="D40" s="28">
        <f t="shared" si="9"/>
        <v>0</v>
      </c>
      <c r="E40" s="27">
        <f t="shared" si="2"/>
        <v>0</v>
      </c>
      <c r="F40" s="40">
        <f t="shared" si="11"/>
        <v>0</v>
      </c>
      <c r="G40" s="41">
        <f t="shared" si="4"/>
        <v>0</v>
      </c>
      <c r="H40" s="87">
        <f t="shared" si="13"/>
        <v>0</v>
      </c>
      <c r="J40" s="159">
        <f>Table1[[#This Row],[Column4]]*$L$69*5/100</f>
        <v>0</v>
      </c>
      <c r="K40" s="40">
        <f>'Installation estimate'!K39</f>
        <v>0</v>
      </c>
      <c r="L40" s="24">
        <f t="shared" si="14"/>
        <v>0</v>
      </c>
      <c r="M40" s="4"/>
      <c r="N40" s="45">
        <f t="shared" si="6"/>
        <v>0</v>
      </c>
      <c r="O40" s="21">
        <f t="shared" si="7"/>
        <v>0</v>
      </c>
    </row>
    <row r="41" spans="1:15" x14ac:dyDescent="0.25">
      <c r="A41" s="59">
        <v>16</v>
      </c>
      <c r="B41" s="114" t="str">
        <f>Usage!$B$49</f>
        <v>GG</v>
      </c>
      <c r="C41" s="25">
        <f t="shared" si="0"/>
        <v>0</v>
      </c>
      <c r="D41" s="28">
        <f t="shared" si="9"/>
        <v>0</v>
      </c>
      <c r="E41" s="27">
        <f t="shared" si="2"/>
        <v>0</v>
      </c>
      <c r="F41" s="40">
        <f t="shared" si="11"/>
        <v>0</v>
      </c>
      <c r="G41" s="41">
        <f t="shared" si="4"/>
        <v>0</v>
      </c>
      <c r="H41" s="87">
        <f t="shared" si="13"/>
        <v>0</v>
      </c>
      <c r="J41" s="159">
        <f>Table1[[#This Row],[Column4]]*$L$69*5/100</f>
        <v>0</v>
      </c>
      <c r="K41" s="40">
        <f>'Installation estimate'!K40</f>
        <v>0</v>
      </c>
      <c r="L41" s="24">
        <f t="shared" si="14"/>
        <v>0</v>
      </c>
      <c r="N41" s="45">
        <f t="shared" si="6"/>
        <v>0</v>
      </c>
      <c r="O41" s="21">
        <f t="shared" si="7"/>
        <v>0</v>
      </c>
    </row>
    <row r="42" spans="1:15" x14ac:dyDescent="0.25">
      <c r="A42" s="59">
        <v>16</v>
      </c>
      <c r="B42" s="114" t="str">
        <f>Usage!$B$49</f>
        <v>GG</v>
      </c>
      <c r="C42" s="25">
        <f t="shared" si="0"/>
        <v>0</v>
      </c>
      <c r="D42" s="28">
        <f t="shared" si="9"/>
        <v>0</v>
      </c>
      <c r="E42" s="27">
        <f t="shared" si="2"/>
        <v>0</v>
      </c>
      <c r="F42" s="40">
        <f t="shared" si="11"/>
        <v>0</v>
      </c>
      <c r="G42" s="41">
        <f t="shared" ref="G42:G56" si="15">C42-E42</f>
        <v>0</v>
      </c>
      <c r="H42" s="87">
        <f t="shared" ref="H42:H56" si="16">D42-F42</f>
        <v>0</v>
      </c>
      <c r="J42" s="159">
        <f>Table1[[#This Row],[Column4]]*$L$69*5/100</f>
        <v>0</v>
      </c>
      <c r="K42" s="40">
        <f>'Installation estimate'!K41</f>
        <v>0</v>
      </c>
      <c r="L42" s="24">
        <f t="shared" si="14"/>
        <v>0</v>
      </c>
      <c r="N42" s="45">
        <f t="shared" ref="N42:N56" si="17">I109-I163</f>
        <v>0</v>
      </c>
      <c r="O42" s="21">
        <f t="shared" ref="O42:O56" si="18">G42*$D$3/100</f>
        <v>0</v>
      </c>
    </row>
    <row r="43" spans="1:15" x14ac:dyDescent="0.25">
      <c r="A43" s="59">
        <v>17</v>
      </c>
      <c r="B43" s="114" t="str">
        <f>Usage!$B$50</f>
        <v>HH</v>
      </c>
      <c r="C43" s="25">
        <f t="shared" si="0"/>
        <v>0</v>
      </c>
      <c r="D43" s="28">
        <f t="shared" si="9"/>
        <v>0</v>
      </c>
      <c r="E43" s="27">
        <f t="shared" si="2"/>
        <v>0</v>
      </c>
      <c r="F43" s="40">
        <f t="shared" si="11"/>
        <v>0</v>
      </c>
      <c r="G43" s="41">
        <f t="shared" si="15"/>
        <v>0</v>
      </c>
      <c r="H43" s="87">
        <f t="shared" si="16"/>
        <v>0</v>
      </c>
      <c r="J43" s="159">
        <f>Table1[[#This Row],[Column4]]*$L$69*5/100</f>
        <v>0</v>
      </c>
      <c r="K43" s="40">
        <f>'Installation estimate'!K42</f>
        <v>0</v>
      </c>
      <c r="L43" s="24">
        <f t="shared" si="14"/>
        <v>0</v>
      </c>
      <c r="N43" s="45">
        <f t="shared" si="17"/>
        <v>0</v>
      </c>
      <c r="O43" s="21">
        <f t="shared" si="18"/>
        <v>0</v>
      </c>
    </row>
    <row r="44" spans="1:15" x14ac:dyDescent="0.25">
      <c r="A44" s="59">
        <v>17</v>
      </c>
      <c r="B44" s="114" t="str">
        <f>Usage!$B$50</f>
        <v>HH</v>
      </c>
      <c r="C44" s="25">
        <f t="shared" si="0"/>
        <v>0</v>
      </c>
      <c r="D44" s="28">
        <f t="shared" si="9"/>
        <v>0</v>
      </c>
      <c r="E44" s="27">
        <f t="shared" si="2"/>
        <v>0</v>
      </c>
      <c r="F44" s="40">
        <f t="shared" si="11"/>
        <v>0</v>
      </c>
      <c r="G44" s="41">
        <f t="shared" si="15"/>
        <v>0</v>
      </c>
      <c r="H44" s="87">
        <f t="shared" si="16"/>
        <v>0</v>
      </c>
      <c r="J44" s="159">
        <f>Table1[[#This Row],[Column4]]*$L$69*5/100</f>
        <v>0</v>
      </c>
      <c r="K44" s="40">
        <f>'Installation estimate'!K43</f>
        <v>0</v>
      </c>
      <c r="L44" s="24">
        <f t="shared" si="14"/>
        <v>0</v>
      </c>
      <c r="N44" s="45">
        <f t="shared" si="17"/>
        <v>0</v>
      </c>
      <c r="O44" s="21">
        <f t="shared" si="18"/>
        <v>0</v>
      </c>
    </row>
    <row r="45" spans="1:15" x14ac:dyDescent="0.25">
      <c r="A45" s="59">
        <v>18</v>
      </c>
      <c r="B45" s="114" t="str">
        <f>Usage!$B$51</f>
        <v>II</v>
      </c>
      <c r="C45" s="25">
        <f t="shared" si="0"/>
        <v>0</v>
      </c>
      <c r="D45" s="28">
        <f t="shared" si="9"/>
        <v>0</v>
      </c>
      <c r="E45" s="27">
        <f t="shared" si="2"/>
        <v>0</v>
      </c>
      <c r="F45" s="40">
        <f t="shared" si="11"/>
        <v>0</v>
      </c>
      <c r="G45" s="41">
        <f t="shared" si="15"/>
        <v>0</v>
      </c>
      <c r="H45" s="87">
        <f t="shared" si="16"/>
        <v>0</v>
      </c>
      <c r="J45" s="159">
        <f>Table1[[#This Row],[Column4]]*$L$69*5/100</f>
        <v>0</v>
      </c>
      <c r="K45" s="40">
        <f>'Installation estimate'!K44</f>
        <v>0</v>
      </c>
      <c r="L45" s="24">
        <f t="shared" si="14"/>
        <v>0</v>
      </c>
      <c r="N45" s="45">
        <f t="shared" si="17"/>
        <v>0</v>
      </c>
      <c r="O45" s="21">
        <f t="shared" si="18"/>
        <v>0</v>
      </c>
    </row>
    <row r="46" spans="1:15" x14ac:dyDescent="0.25">
      <c r="A46" s="59">
        <v>18</v>
      </c>
      <c r="B46" s="114" t="str">
        <f>Usage!$B$51</f>
        <v>II</v>
      </c>
      <c r="C46" s="25">
        <f t="shared" si="0"/>
        <v>0</v>
      </c>
      <c r="D46" s="28">
        <f t="shared" si="9"/>
        <v>0</v>
      </c>
      <c r="E46" s="27">
        <f t="shared" si="2"/>
        <v>0</v>
      </c>
      <c r="F46" s="40">
        <f t="shared" si="11"/>
        <v>0</v>
      </c>
      <c r="G46" s="41">
        <f t="shared" si="15"/>
        <v>0</v>
      </c>
      <c r="H46" s="87">
        <f t="shared" si="16"/>
        <v>0</v>
      </c>
      <c r="J46" s="159">
        <f>Table1[[#This Row],[Column4]]*$L$69*5/100</f>
        <v>0</v>
      </c>
      <c r="K46" s="40">
        <f>'Installation estimate'!K45</f>
        <v>0</v>
      </c>
      <c r="L46" s="24">
        <f t="shared" si="14"/>
        <v>0</v>
      </c>
      <c r="N46" s="45">
        <f t="shared" si="17"/>
        <v>0</v>
      </c>
      <c r="O46" s="21">
        <f t="shared" si="18"/>
        <v>0</v>
      </c>
    </row>
    <row r="47" spans="1:15" x14ac:dyDescent="0.25">
      <c r="A47" s="59">
        <v>19</v>
      </c>
      <c r="B47" s="114" t="str">
        <f>Usage!$B$52</f>
        <v>JJ</v>
      </c>
      <c r="C47" s="25">
        <f t="shared" si="0"/>
        <v>0</v>
      </c>
      <c r="D47" s="28">
        <f t="shared" si="9"/>
        <v>0</v>
      </c>
      <c r="E47" s="27">
        <f t="shared" si="2"/>
        <v>0</v>
      </c>
      <c r="F47" s="40">
        <f t="shared" si="11"/>
        <v>0</v>
      </c>
      <c r="G47" s="41">
        <f t="shared" si="15"/>
        <v>0</v>
      </c>
      <c r="H47" s="87">
        <f t="shared" si="16"/>
        <v>0</v>
      </c>
      <c r="J47" s="159">
        <f>Table1[[#This Row],[Column4]]*$L$69*5/100</f>
        <v>0</v>
      </c>
      <c r="K47" s="40">
        <f>'Installation estimate'!K46</f>
        <v>0</v>
      </c>
      <c r="L47" s="24">
        <f t="shared" si="14"/>
        <v>0</v>
      </c>
      <c r="N47" s="45">
        <f t="shared" si="17"/>
        <v>0</v>
      </c>
      <c r="O47" s="21">
        <f t="shared" si="18"/>
        <v>0</v>
      </c>
    </row>
    <row r="48" spans="1:15" x14ac:dyDescent="0.25">
      <c r="A48" s="59">
        <v>19</v>
      </c>
      <c r="B48" s="114" t="str">
        <f>Usage!$B$52</f>
        <v>JJ</v>
      </c>
      <c r="C48" s="25">
        <f t="shared" si="0"/>
        <v>0</v>
      </c>
      <c r="D48" s="28">
        <f t="shared" si="9"/>
        <v>0</v>
      </c>
      <c r="E48" s="27">
        <f t="shared" si="2"/>
        <v>0</v>
      </c>
      <c r="F48" s="40">
        <f t="shared" si="11"/>
        <v>0</v>
      </c>
      <c r="G48" s="41">
        <f t="shared" si="15"/>
        <v>0</v>
      </c>
      <c r="H48" s="87">
        <f t="shared" si="16"/>
        <v>0</v>
      </c>
      <c r="J48" s="159">
        <f>Table1[[#This Row],[Column4]]*$L$69*5/100</f>
        <v>0</v>
      </c>
      <c r="K48" s="40">
        <f>'Installation estimate'!K47</f>
        <v>0</v>
      </c>
      <c r="L48" s="24">
        <f t="shared" si="14"/>
        <v>0</v>
      </c>
      <c r="N48" s="45">
        <f t="shared" si="17"/>
        <v>0</v>
      </c>
      <c r="O48" s="21">
        <f t="shared" si="18"/>
        <v>0</v>
      </c>
    </row>
    <row r="49" spans="1:18" x14ac:dyDescent="0.25">
      <c r="A49" s="59">
        <v>20</v>
      </c>
      <c r="B49" s="114" t="str">
        <f>Usage!$B$53</f>
        <v>KK</v>
      </c>
      <c r="C49" s="25">
        <f t="shared" si="0"/>
        <v>0</v>
      </c>
      <c r="D49" s="28">
        <f t="shared" si="9"/>
        <v>0</v>
      </c>
      <c r="E49" s="27">
        <f t="shared" si="2"/>
        <v>0</v>
      </c>
      <c r="F49" s="40">
        <f t="shared" si="11"/>
        <v>0</v>
      </c>
      <c r="G49" s="41">
        <f t="shared" si="15"/>
        <v>0</v>
      </c>
      <c r="H49" s="87">
        <f t="shared" si="16"/>
        <v>0</v>
      </c>
      <c r="J49" s="159">
        <f>Table1[[#This Row],[Column4]]*$L$69*5/100</f>
        <v>0</v>
      </c>
      <c r="K49" s="40">
        <f>'Installation estimate'!K48</f>
        <v>0</v>
      </c>
      <c r="L49" s="24">
        <f t="shared" si="14"/>
        <v>0</v>
      </c>
      <c r="N49" s="45">
        <f t="shared" si="17"/>
        <v>0</v>
      </c>
      <c r="O49" s="21">
        <f t="shared" si="18"/>
        <v>0</v>
      </c>
    </row>
    <row r="50" spans="1:18" x14ac:dyDescent="0.25">
      <c r="A50" s="59">
        <v>20</v>
      </c>
      <c r="B50" s="114" t="str">
        <f>Usage!$B$53</f>
        <v>KK</v>
      </c>
      <c r="C50" s="25">
        <f t="shared" si="0"/>
        <v>0</v>
      </c>
      <c r="D50" s="28">
        <f t="shared" si="9"/>
        <v>0</v>
      </c>
      <c r="E50" s="27">
        <f t="shared" si="2"/>
        <v>0</v>
      </c>
      <c r="F50" s="40">
        <f t="shared" si="11"/>
        <v>0</v>
      </c>
      <c r="G50" s="41">
        <f t="shared" si="15"/>
        <v>0</v>
      </c>
      <c r="H50" s="87">
        <f t="shared" si="16"/>
        <v>0</v>
      </c>
      <c r="J50" s="159">
        <f>Table1[[#This Row],[Column4]]*$L$69*5/100</f>
        <v>0</v>
      </c>
      <c r="K50" s="40">
        <f>'Installation estimate'!K49</f>
        <v>0</v>
      </c>
      <c r="L50" s="24">
        <f t="shared" si="14"/>
        <v>0</v>
      </c>
      <c r="N50" s="45">
        <f t="shared" si="17"/>
        <v>0</v>
      </c>
      <c r="O50" s="21">
        <f t="shared" si="18"/>
        <v>0</v>
      </c>
    </row>
    <row r="51" spans="1:18" x14ac:dyDescent="0.25">
      <c r="A51" s="59">
        <v>21</v>
      </c>
      <c r="B51" s="114" t="str">
        <f>Usage!$B$54</f>
        <v>LL</v>
      </c>
      <c r="C51" s="25">
        <f t="shared" si="0"/>
        <v>0</v>
      </c>
      <c r="D51" s="28">
        <f t="shared" si="9"/>
        <v>0</v>
      </c>
      <c r="E51" s="27">
        <f t="shared" si="2"/>
        <v>0</v>
      </c>
      <c r="F51" s="40">
        <f t="shared" si="11"/>
        <v>0</v>
      </c>
      <c r="G51" s="41">
        <f t="shared" si="15"/>
        <v>0</v>
      </c>
      <c r="H51" s="87">
        <f t="shared" si="16"/>
        <v>0</v>
      </c>
      <c r="J51" s="159">
        <f>Table1[[#This Row],[Column4]]*$L$69*5/100</f>
        <v>0</v>
      </c>
      <c r="K51" s="40">
        <f>'Installation estimate'!K50</f>
        <v>0</v>
      </c>
      <c r="L51" s="24">
        <f t="shared" si="14"/>
        <v>0</v>
      </c>
      <c r="N51" s="45">
        <f t="shared" si="17"/>
        <v>0</v>
      </c>
      <c r="O51" s="21">
        <f t="shared" si="18"/>
        <v>0</v>
      </c>
    </row>
    <row r="52" spans="1:18" x14ac:dyDescent="0.25">
      <c r="A52" s="59">
        <v>21</v>
      </c>
      <c r="B52" s="114" t="str">
        <f>Usage!$B$54</f>
        <v>LL</v>
      </c>
      <c r="C52" s="25">
        <f t="shared" si="0"/>
        <v>0</v>
      </c>
      <c r="D52" s="28">
        <f t="shared" si="9"/>
        <v>0</v>
      </c>
      <c r="E52" s="27">
        <f t="shared" si="2"/>
        <v>0</v>
      </c>
      <c r="F52" s="40">
        <f t="shared" si="11"/>
        <v>0</v>
      </c>
      <c r="G52" s="41">
        <f t="shared" si="15"/>
        <v>0</v>
      </c>
      <c r="H52" s="87">
        <f t="shared" si="16"/>
        <v>0</v>
      </c>
      <c r="J52" s="159">
        <f>Table1[[#This Row],[Column4]]*$L$69*5/100</f>
        <v>0</v>
      </c>
      <c r="K52" s="40">
        <f>'Installation estimate'!K51</f>
        <v>0</v>
      </c>
      <c r="L52" s="24">
        <f t="shared" si="14"/>
        <v>0</v>
      </c>
      <c r="N52" s="45">
        <f t="shared" si="17"/>
        <v>0</v>
      </c>
      <c r="O52" s="21">
        <f t="shared" si="18"/>
        <v>0</v>
      </c>
    </row>
    <row r="53" spans="1:18" x14ac:dyDescent="0.25">
      <c r="A53" s="59">
        <v>22</v>
      </c>
      <c r="B53" s="114" t="str">
        <f>Usage!$B$55</f>
        <v>MM</v>
      </c>
      <c r="C53" s="25">
        <f t="shared" si="0"/>
        <v>0</v>
      </c>
      <c r="D53" s="28">
        <f t="shared" si="9"/>
        <v>0</v>
      </c>
      <c r="E53" s="27">
        <f t="shared" si="2"/>
        <v>0</v>
      </c>
      <c r="F53" s="40">
        <f t="shared" si="11"/>
        <v>0</v>
      </c>
      <c r="G53" s="41">
        <f t="shared" si="15"/>
        <v>0</v>
      </c>
      <c r="H53" s="87">
        <f t="shared" si="16"/>
        <v>0</v>
      </c>
      <c r="J53" s="159">
        <f>Table1[[#This Row],[Column4]]*$L$69*5/100</f>
        <v>0</v>
      </c>
      <c r="K53" s="40">
        <f>'Installation estimate'!K52</f>
        <v>0</v>
      </c>
      <c r="L53" s="24">
        <f t="shared" si="14"/>
        <v>0</v>
      </c>
      <c r="N53" s="45">
        <f t="shared" si="17"/>
        <v>0</v>
      </c>
      <c r="O53" s="21">
        <f t="shared" si="18"/>
        <v>0</v>
      </c>
    </row>
    <row r="54" spans="1:18" x14ac:dyDescent="0.25">
      <c r="A54" s="59">
        <v>22</v>
      </c>
      <c r="B54" s="114" t="str">
        <f>Usage!$B$55</f>
        <v>MM</v>
      </c>
      <c r="C54" s="25">
        <f t="shared" si="0"/>
        <v>0</v>
      </c>
      <c r="D54" s="28">
        <f t="shared" si="9"/>
        <v>0</v>
      </c>
      <c r="E54" s="27">
        <f t="shared" si="2"/>
        <v>0</v>
      </c>
      <c r="F54" s="40">
        <f t="shared" si="11"/>
        <v>0</v>
      </c>
      <c r="G54" s="41">
        <f t="shared" si="15"/>
        <v>0</v>
      </c>
      <c r="H54" s="87">
        <f t="shared" si="16"/>
        <v>0</v>
      </c>
      <c r="J54" s="159">
        <f>Table1[[#This Row],[Column4]]*$L$69*5/100</f>
        <v>0</v>
      </c>
      <c r="K54" s="40">
        <f>'Installation estimate'!K53</f>
        <v>0</v>
      </c>
      <c r="L54" s="24">
        <f t="shared" si="14"/>
        <v>0</v>
      </c>
      <c r="N54" s="45">
        <f t="shared" si="17"/>
        <v>0</v>
      </c>
      <c r="O54" s="21">
        <f t="shared" si="18"/>
        <v>0</v>
      </c>
    </row>
    <row r="55" spans="1:18" x14ac:dyDescent="0.25">
      <c r="A55" s="59">
        <v>23</v>
      </c>
      <c r="B55" s="114" t="str">
        <f>Usage!$B$56</f>
        <v>NN</v>
      </c>
      <c r="C55" s="25">
        <f t="shared" si="0"/>
        <v>0</v>
      </c>
      <c r="D55" s="28">
        <f t="shared" si="9"/>
        <v>0</v>
      </c>
      <c r="E55" s="27">
        <f t="shared" si="2"/>
        <v>0</v>
      </c>
      <c r="F55" s="40">
        <f t="shared" si="11"/>
        <v>0</v>
      </c>
      <c r="G55" s="41">
        <f t="shared" si="15"/>
        <v>0</v>
      </c>
      <c r="H55" s="87">
        <f t="shared" si="16"/>
        <v>0</v>
      </c>
      <c r="J55" s="159">
        <f>Table1[[#This Row],[Column4]]*$L$69*5/100</f>
        <v>0</v>
      </c>
      <c r="K55" s="40">
        <f>'Installation estimate'!K54</f>
        <v>0</v>
      </c>
      <c r="L55" s="24">
        <f t="shared" si="14"/>
        <v>0</v>
      </c>
      <c r="N55" s="45">
        <f t="shared" si="17"/>
        <v>0</v>
      </c>
      <c r="O55" s="21">
        <f t="shared" si="18"/>
        <v>0</v>
      </c>
    </row>
    <row r="56" spans="1:18" x14ac:dyDescent="0.25">
      <c r="A56" s="59">
        <v>23</v>
      </c>
      <c r="B56" s="114" t="str">
        <f>Usage!$B$56</f>
        <v>NN</v>
      </c>
      <c r="C56" s="25">
        <f t="shared" si="0"/>
        <v>0</v>
      </c>
      <c r="D56" s="28">
        <f t="shared" si="9"/>
        <v>0</v>
      </c>
      <c r="E56" s="27">
        <f t="shared" si="2"/>
        <v>0</v>
      </c>
      <c r="F56" s="40">
        <f t="shared" si="11"/>
        <v>0</v>
      </c>
      <c r="G56" s="41">
        <f t="shared" si="15"/>
        <v>0</v>
      </c>
      <c r="H56" s="87">
        <f t="shared" si="16"/>
        <v>0</v>
      </c>
      <c r="J56" s="159">
        <f>Table1[[#This Row],[Column4]]*$L$69*5/100</f>
        <v>0</v>
      </c>
      <c r="K56" s="40">
        <f>'Installation estimate'!K55</f>
        <v>0</v>
      </c>
      <c r="L56" s="24">
        <f t="shared" si="14"/>
        <v>0</v>
      </c>
      <c r="N56" s="45">
        <f t="shared" si="17"/>
        <v>0</v>
      </c>
      <c r="O56" s="21">
        <f t="shared" si="18"/>
        <v>0</v>
      </c>
    </row>
    <row r="57" spans="1:18" x14ac:dyDescent="0.25">
      <c r="A57" s="13"/>
      <c r="B57" s="19"/>
      <c r="C57" s="22">
        <f t="shared" ref="C57:H57" si="19">SUM(C7:C56)</f>
        <v>0</v>
      </c>
      <c r="D57" s="22">
        <f t="shared" si="19"/>
        <v>0</v>
      </c>
      <c r="E57" s="22">
        <f t="shared" si="19"/>
        <v>0</v>
      </c>
      <c r="F57" s="22">
        <f t="shared" si="19"/>
        <v>0</v>
      </c>
      <c r="G57" s="22">
        <f t="shared" si="19"/>
        <v>0</v>
      </c>
      <c r="H57" s="22">
        <f t="shared" si="19"/>
        <v>0</v>
      </c>
      <c r="J57" s="7"/>
      <c r="K57" s="62">
        <f>SUM(K7:K29)</f>
        <v>0</v>
      </c>
      <c r="L57" s="62">
        <f>SUM(L7:L29)</f>
        <v>0</v>
      </c>
      <c r="M57" s="63"/>
      <c r="N57" s="22">
        <f>SUM(N7:N56)</f>
        <v>0</v>
      </c>
      <c r="O57" s="22">
        <f>SUM(O7:O56)</f>
        <v>0</v>
      </c>
    </row>
    <row r="58" spans="1:18" x14ac:dyDescent="0.25">
      <c r="A58" s="13"/>
      <c r="B58" s="4"/>
      <c r="C58" s="128" t="s">
        <v>234</v>
      </c>
      <c r="D58" s="27">
        <f>D57*0.05</f>
        <v>0</v>
      </c>
      <c r="E58" s="128" t="s">
        <v>234</v>
      </c>
      <c r="F58" s="27">
        <f>F57*0.05</f>
        <v>0</v>
      </c>
      <c r="G58" s="27"/>
      <c r="H58" s="27"/>
      <c r="M58" s="64"/>
    </row>
    <row r="59" spans="1:18" x14ac:dyDescent="0.25">
      <c r="A59" s="13"/>
      <c r="B59" s="4"/>
      <c r="C59" s="27"/>
      <c r="D59" s="22">
        <f>SUM(D57:D58)</f>
        <v>0</v>
      </c>
      <c r="E59" s="27"/>
      <c r="F59" s="22">
        <f>SUM(F57:F58)</f>
        <v>0</v>
      </c>
      <c r="G59" s="27"/>
      <c r="H59" s="22">
        <f>D59-F59</f>
        <v>0</v>
      </c>
      <c r="K59" s="132" t="s">
        <v>267</v>
      </c>
      <c r="M59" s="65"/>
    </row>
    <row r="61" spans="1:18" x14ac:dyDescent="0.25">
      <c r="K61" s="60" t="s">
        <v>78</v>
      </c>
      <c r="L61" s="31">
        <v>100</v>
      </c>
      <c r="M61" s="60" t="s">
        <v>341</v>
      </c>
      <c r="N61" s="196">
        <f>L68+(L68*'[1]Repayment calculation'!$C$9/100)</f>
        <v>115.92740743</v>
      </c>
      <c r="Q61">
        <v>1</v>
      </c>
      <c r="R61" s="197">
        <v>1</v>
      </c>
    </row>
    <row r="62" spans="1:18" ht="18.75" x14ac:dyDescent="0.25">
      <c r="C62" s="113">
        <f>'Repayment calculation'!C9</f>
        <v>3</v>
      </c>
      <c r="D62" s="61" t="s">
        <v>47</v>
      </c>
      <c r="E62" s="48" t="s">
        <v>117</v>
      </c>
      <c r="K62" s="60" t="s">
        <v>79</v>
      </c>
      <c r="L62" s="31">
        <f>L61+(L61*'[1]Repayment calculation'!$C$9/100)</f>
        <v>103</v>
      </c>
      <c r="M62" s="60" t="s">
        <v>342</v>
      </c>
      <c r="N62" s="196">
        <f>(L61+L62+L64+L66+L68+N61)/6</f>
        <v>107.80683140500001</v>
      </c>
      <c r="Q62">
        <v>2</v>
      </c>
      <c r="R62" s="197">
        <f>L63/100</f>
        <v>1.0149999999999999</v>
      </c>
    </row>
    <row r="63" spans="1:18" ht="18.75" x14ac:dyDescent="0.25">
      <c r="C63" s="189"/>
      <c r="D63" s="48"/>
      <c r="K63" t="s">
        <v>343</v>
      </c>
      <c r="L63" s="31">
        <f>(L61+L62)/2</f>
        <v>101.5</v>
      </c>
      <c r="M63" s="60" t="s">
        <v>344</v>
      </c>
      <c r="N63" s="196">
        <f>N61+(N61*'[1]Repayment calculation'!$C$9/100)</f>
        <v>119.4052296529</v>
      </c>
      <c r="Q63">
        <v>3</v>
      </c>
      <c r="R63" s="197">
        <f>L65/100</f>
        <v>1.0303000000000002</v>
      </c>
    </row>
    <row r="64" spans="1:18" ht="18.75" x14ac:dyDescent="0.3">
      <c r="B64" s="131" t="s">
        <v>255</v>
      </c>
      <c r="C64" s="136"/>
      <c r="D64" s="190" t="s">
        <v>337</v>
      </c>
      <c r="E64" s="134"/>
      <c r="F64" s="190" t="s">
        <v>338</v>
      </c>
      <c r="G64" s="134"/>
      <c r="H64" s="135" t="s">
        <v>339</v>
      </c>
      <c r="I64" s="4"/>
      <c r="K64" s="60" t="s">
        <v>80</v>
      </c>
      <c r="L64" s="31">
        <f>L62+(L62*'[1]Repayment calculation'!$C$9/100)</f>
        <v>106.09</v>
      </c>
      <c r="M64" s="60" t="s">
        <v>345</v>
      </c>
      <c r="N64" s="196">
        <f>(L61+L62+L64+L66+L68+N61+N63)/7</f>
        <v>109.46374544041429</v>
      </c>
      <c r="Q64">
        <v>4</v>
      </c>
      <c r="R64" s="197">
        <f>L67/100</f>
        <v>1.0459067500000001</v>
      </c>
    </row>
    <row r="65" spans="1:20" ht="18.75" x14ac:dyDescent="0.25">
      <c r="B65" s="68" t="s">
        <v>340</v>
      </c>
      <c r="C65" s="191">
        <f>'Repayment calculation'!C6</f>
        <v>5</v>
      </c>
      <c r="D65" s="192">
        <f>IF(C65=1,D59,IF(C65=2,D59*R62,IF(C65=3,D59*R63,IF(C65=4,D59*R64,IF(C65=5,D59*R65,IF(C65=6,D59*R66,IF(C65=7,D59*R67,IF(C65=8,D59*R68,IF(C65=9,D59*R69,IF(C65=10,D59*R70,0))))))))))</f>
        <v>0</v>
      </c>
      <c r="E65" s="193"/>
      <c r="F65" s="192">
        <f>IF(C65=1,F59,IF(C65=2,F59*R62,IF(C65=3,F59*R63,IF(C65=4,F59*R64,IF(C65=5,F59*R65,IF(C65=6,F59*R66,IF(C65=7,F59*R67,IF(C65=8,F59*R68,IF(C65=9,F59*R69,IF(C65=10,F59*R70,0))))))))))</f>
        <v>0</v>
      </c>
      <c r="G65" s="194"/>
      <c r="H65" s="195">
        <f>D65-F65</f>
        <v>0</v>
      </c>
      <c r="I65" s="12"/>
      <c r="K65" s="198" t="s">
        <v>346</v>
      </c>
      <c r="L65" s="31">
        <f>(L61+L62+L64)/3</f>
        <v>103.03000000000002</v>
      </c>
      <c r="M65" s="60" t="s">
        <v>347</v>
      </c>
      <c r="N65" s="196">
        <f>N63+(N63*'[1]Repayment calculation'!$C$9/100)</f>
        <v>122.987386542487</v>
      </c>
      <c r="Q65">
        <v>5</v>
      </c>
      <c r="R65" s="197">
        <f>L69/100</f>
        <v>1.0618271619999999</v>
      </c>
    </row>
    <row r="66" spans="1:20" x14ac:dyDescent="0.25">
      <c r="C66" s="396"/>
      <c r="D66" s="396"/>
      <c r="E66" s="396"/>
      <c r="F66" s="396"/>
      <c r="G66" s="396"/>
      <c r="H66" s="396"/>
      <c r="I66" s="9"/>
      <c r="K66" s="60" t="s">
        <v>83</v>
      </c>
      <c r="L66" s="31">
        <f>L64+(L64*'[1]Repayment calculation'!$C$9/100)</f>
        <v>109.2727</v>
      </c>
      <c r="M66" s="60" t="s">
        <v>348</v>
      </c>
      <c r="N66" s="196">
        <f>(L61+L62+L64+L66+L68+N61+N63+N65)/8</f>
        <v>111.15420057817337</v>
      </c>
      <c r="Q66">
        <v>6</v>
      </c>
      <c r="R66" s="197">
        <f>N62/100</f>
        <v>1.07806831405</v>
      </c>
    </row>
    <row r="67" spans="1:20" ht="17.25" customHeight="1" x14ac:dyDescent="0.25">
      <c r="B67" s="217">
        <v>10</v>
      </c>
      <c r="C67" s="186"/>
      <c r="D67" s="187"/>
      <c r="E67" s="187"/>
      <c r="F67" s="186"/>
      <c r="G67" s="187"/>
      <c r="H67" s="187"/>
      <c r="I67" s="186"/>
      <c r="K67" s="60" t="s">
        <v>349</v>
      </c>
      <c r="L67" s="31">
        <f>(L61+L62+L64+L66)/4</f>
        <v>104.590675</v>
      </c>
      <c r="M67" s="60" t="s">
        <v>350</v>
      </c>
      <c r="N67" s="196">
        <f>N65+(N65*'[1]Repayment calculation'!$C$9/100)</f>
        <v>126.67700813876161</v>
      </c>
      <c r="Q67">
        <v>7</v>
      </c>
      <c r="R67" s="197">
        <f>N64/100</f>
        <v>1.0946374544041428</v>
      </c>
    </row>
    <row r="68" spans="1:20" ht="15.75" x14ac:dyDescent="0.25">
      <c r="A68" s="84"/>
      <c r="B68" s="88"/>
      <c r="C68" s="27"/>
      <c r="D68" s="34"/>
      <c r="E68" s="65"/>
      <c r="F68" s="188"/>
      <c r="G68" s="34"/>
      <c r="H68" s="65"/>
      <c r="I68" s="34"/>
      <c r="K68" s="60" t="s">
        <v>84</v>
      </c>
      <c r="L68" s="31">
        <f>L66+(L66*'[1]Repayment calculation'!$C$9/100)</f>
        <v>112.550881</v>
      </c>
      <c r="M68" s="60" t="s">
        <v>351</v>
      </c>
      <c r="N68" s="196">
        <f>(L61+L62+L64+L66+L68+N61+N63+N65+N67)/9</f>
        <v>112.87895697379429</v>
      </c>
      <c r="Q68">
        <v>8</v>
      </c>
      <c r="R68" s="197">
        <f>N66/100</f>
        <v>1.1115420057817338</v>
      </c>
    </row>
    <row r="69" spans="1:20" ht="15.75" x14ac:dyDescent="0.25">
      <c r="A69" s="84"/>
      <c r="B69" s="88"/>
      <c r="C69" s="27"/>
      <c r="D69" s="34"/>
      <c r="E69" s="65"/>
      <c r="F69" s="188"/>
      <c r="G69" s="34"/>
      <c r="H69" s="65"/>
      <c r="I69" s="34"/>
      <c r="K69" s="60" t="s">
        <v>352</v>
      </c>
      <c r="L69" s="196">
        <f>(L61+L62+L64+L66+L68)/5</f>
        <v>106.1827162</v>
      </c>
      <c r="M69" s="60" t="s">
        <v>353</v>
      </c>
      <c r="N69" s="196">
        <f>N67+(N67*'[1]Repayment calculation'!$C$9/100)</f>
        <v>130.47731838292447</v>
      </c>
      <c r="Q69">
        <v>9</v>
      </c>
      <c r="R69" s="197">
        <f>N68/100</f>
        <v>1.1287895697379429</v>
      </c>
    </row>
    <row r="70" spans="1:20" ht="15.75" x14ac:dyDescent="0.25">
      <c r="A70" s="84"/>
      <c r="B70" s="88"/>
      <c r="C70" s="27"/>
      <c r="D70" s="34"/>
      <c r="E70" s="65"/>
      <c r="F70" s="188"/>
      <c r="G70" s="34"/>
      <c r="H70" s="65"/>
      <c r="I70" s="34"/>
      <c r="M70" s="60"/>
      <c r="N70" s="196">
        <f>(L61+L62+L64+L66+L68+N61+N63+N65+N67+N69)/9</f>
        <v>127.37643679411923</v>
      </c>
      <c r="Q70">
        <v>10</v>
      </c>
      <c r="R70" s="197">
        <f>N70/100</f>
        <v>1.2737643679411923</v>
      </c>
    </row>
    <row r="71" spans="1:20" ht="15.75" x14ac:dyDescent="0.25">
      <c r="B71" s="155" t="s">
        <v>268</v>
      </c>
      <c r="N71" s="200"/>
      <c r="O71" s="200"/>
      <c r="P71" s="200"/>
      <c r="Q71" s="200"/>
      <c r="R71" s="200"/>
      <c r="S71" s="200"/>
      <c r="T71" s="200"/>
    </row>
    <row r="72" spans="1:20" ht="18.75" x14ac:dyDescent="0.3">
      <c r="B72" s="131" t="s">
        <v>256</v>
      </c>
      <c r="C72" s="397" t="s">
        <v>146</v>
      </c>
      <c r="D72" s="392"/>
      <c r="E72" s="392"/>
      <c r="F72" s="392"/>
      <c r="G72" s="392"/>
      <c r="H72" s="392"/>
      <c r="I72" s="393"/>
      <c r="M72" s="199" t="s">
        <v>259</v>
      </c>
      <c r="N72" s="391" t="s">
        <v>51</v>
      </c>
      <c r="O72" s="394"/>
      <c r="P72" s="394"/>
      <c r="Q72" s="394"/>
      <c r="R72" s="394"/>
      <c r="S72" s="394"/>
      <c r="T72" s="395"/>
    </row>
    <row r="73" spans="1:20" ht="45" x14ac:dyDescent="0.25">
      <c r="B73" s="182" t="s">
        <v>3</v>
      </c>
      <c r="C73" s="179" t="s">
        <v>261</v>
      </c>
      <c r="D73" s="181" t="s">
        <v>20</v>
      </c>
      <c r="E73" s="181" t="s">
        <v>4</v>
      </c>
      <c r="F73" s="181" t="s">
        <v>5</v>
      </c>
      <c r="G73" s="16" t="s">
        <v>6</v>
      </c>
      <c r="H73" s="16" t="s">
        <v>19</v>
      </c>
      <c r="I73" s="17" t="s">
        <v>17</v>
      </c>
      <c r="L73" s="143"/>
      <c r="M73" s="30" t="s">
        <v>3</v>
      </c>
      <c r="N73" s="141" t="s">
        <v>20</v>
      </c>
      <c r="O73" s="142" t="s">
        <v>21</v>
      </c>
      <c r="P73" s="142" t="s">
        <v>4</v>
      </c>
      <c r="Q73" s="142" t="s">
        <v>5</v>
      </c>
      <c r="R73" s="16" t="s">
        <v>6</v>
      </c>
      <c r="S73" s="30" t="s">
        <v>308</v>
      </c>
      <c r="T73" s="30" t="s">
        <v>49</v>
      </c>
    </row>
    <row r="74" spans="1:20" ht="21.75" customHeight="1" x14ac:dyDescent="0.25">
      <c r="A74">
        <f t="shared" ref="A74:B93" si="20">A7</f>
        <v>1</v>
      </c>
      <c r="B74" s="6">
        <f t="shared" si="20"/>
        <v>0</v>
      </c>
      <c r="C74" s="218"/>
      <c r="D74" s="218"/>
      <c r="E74" s="219"/>
      <c r="F74" s="220"/>
      <c r="G74" s="221"/>
      <c r="H74" s="120">
        <f>F74*G74</f>
        <v>0</v>
      </c>
      <c r="I74" s="15">
        <f>H74*Usage!$K$8/1000</f>
        <v>0</v>
      </c>
      <c r="L74" s="4">
        <f t="shared" ref="L74:R78" si="21">A74</f>
        <v>1</v>
      </c>
      <c r="M74" s="6">
        <f t="shared" si="21"/>
        <v>0</v>
      </c>
      <c r="N74" s="6">
        <f t="shared" si="21"/>
        <v>0</v>
      </c>
      <c r="O74" s="6">
        <f t="shared" si="21"/>
        <v>0</v>
      </c>
      <c r="P74" s="6">
        <f t="shared" si="21"/>
        <v>0</v>
      </c>
      <c r="Q74" s="6">
        <f t="shared" si="21"/>
        <v>0</v>
      </c>
      <c r="R74" s="6">
        <f t="shared" si="21"/>
        <v>0</v>
      </c>
      <c r="S74" s="238"/>
      <c r="T74" s="6">
        <f>Q74*R74*S74</f>
        <v>0</v>
      </c>
    </row>
    <row r="75" spans="1:20" x14ac:dyDescent="0.25">
      <c r="A75">
        <f t="shared" si="20"/>
        <v>1</v>
      </c>
      <c r="B75" s="18">
        <f t="shared" si="20"/>
        <v>0</v>
      </c>
      <c r="C75" s="222"/>
      <c r="D75" s="222"/>
      <c r="E75" s="223"/>
      <c r="F75" s="223"/>
      <c r="G75" s="224"/>
      <c r="H75" s="59">
        <f>F75*G75</f>
        <v>0</v>
      </c>
      <c r="I75" s="15">
        <f>H75*Usage!$K$8/1000</f>
        <v>0</v>
      </c>
      <c r="L75" s="4">
        <f t="shared" si="21"/>
        <v>1</v>
      </c>
      <c r="M75" s="18">
        <f t="shared" si="21"/>
        <v>0</v>
      </c>
      <c r="N75" s="18">
        <f t="shared" si="21"/>
        <v>0</v>
      </c>
      <c r="O75" s="18">
        <f t="shared" si="21"/>
        <v>0</v>
      </c>
      <c r="P75" s="18">
        <f t="shared" si="21"/>
        <v>0</v>
      </c>
      <c r="Q75" s="18">
        <f t="shared" si="21"/>
        <v>0</v>
      </c>
      <c r="R75" s="18">
        <f t="shared" si="21"/>
        <v>0</v>
      </c>
      <c r="S75" s="238"/>
      <c r="T75" s="18">
        <f t="shared" ref="T75:T124" si="22">Q75*R75*S75</f>
        <v>0</v>
      </c>
    </row>
    <row r="76" spans="1:20" x14ac:dyDescent="0.25">
      <c r="A76">
        <f t="shared" si="20"/>
        <v>1</v>
      </c>
      <c r="B76" s="18">
        <f t="shared" si="20"/>
        <v>0</v>
      </c>
      <c r="C76" s="222"/>
      <c r="D76" s="222"/>
      <c r="E76" s="223"/>
      <c r="F76" s="223"/>
      <c r="G76" s="224"/>
      <c r="H76" s="59">
        <f>F76*G76</f>
        <v>0</v>
      </c>
      <c r="I76" s="15">
        <f>H76*Usage!$K$8/1000</f>
        <v>0</v>
      </c>
      <c r="L76" s="4">
        <f t="shared" si="21"/>
        <v>1</v>
      </c>
      <c r="M76" s="18">
        <f t="shared" si="21"/>
        <v>0</v>
      </c>
      <c r="N76" s="18">
        <f t="shared" ref="N76:N124" si="23">C76</f>
        <v>0</v>
      </c>
      <c r="O76" s="18">
        <f t="shared" ref="O76:O124" si="24">D76</f>
        <v>0</v>
      </c>
      <c r="P76" s="18">
        <f t="shared" ref="P76:P124" si="25">E76</f>
        <v>0</v>
      </c>
      <c r="Q76" s="18">
        <f t="shared" ref="Q76:Q124" si="26">F76</f>
        <v>0</v>
      </c>
      <c r="R76" s="18">
        <f t="shared" ref="R76:R124" si="27">G76</f>
        <v>0</v>
      </c>
      <c r="S76" s="238"/>
      <c r="T76" s="18">
        <f t="shared" si="22"/>
        <v>0</v>
      </c>
    </row>
    <row r="77" spans="1:20" x14ac:dyDescent="0.25">
      <c r="A77">
        <f t="shared" si="20"/>
        <v>1</v>
      </c>
      <c r="B77" s="18">
        <f t="shared" si="20"/>
        <v>0</v>
      </c>
      <c r="C77" s="222"/>
      <c r="D77" s="222"/>
      <c r="E77" s="223"/>
      <c r="F77" s="223"/>
      <c r="G77" s="224"/>
      <c r="H77" s="59">
        <f>F77*G77</f>
        <v>0</v>
      </c>
      <c r="I77" s="15">
        <f>H77*Usage!$K$8/1000</f>
        <v>0</v>
      </c>
      <c r="L77" s="4">
        <f t="shared" si="21"/>
        <v>1</v>
      </c>
      <c r="M77" s="18">
        <f t="shared" si="21"/>
        <v>0</v>
      </c>
      <c r="N77" s="18">
        <f t="shared" si="23"/>
        <v>0</v>
      </c>
      <c r="O77" s="18">
        <f t="shared" si="24"/>
        <v>0</v>
      </c>
      <c r="P77" s="18">
        <f t="shared" si="25"/>
        <v>0</v>
      </c>
      <c r="Q77" s="18">
        <f t="shared" si="26"/>
        <v>0</v>
      </c>
      <c r="R77" s="18">
        <f t="shared" si="27"/>
        <v>0</v>
      </c>
      <c r="S77" s="238"/>
      <c r="T77" s="18">
        <f t="shared" si="22"/>
        <v>0</v>
      </c>
    </row>
    <row r="78" spans="1:20" x14ac:dyDescent="0.25">
      <c r="A78">
        <f t="shared" si="20"/>
        <v>1</v>
      </c>
      <c r="B78" s="18">
        <f t="shared" si="20"/>
        <v>0</v>
      </c>
      <c r="C78" s="222"/>
      <c r="D78" s="222"/>
      <c r="E78" s="223"/>
      <c r="F78" s="223"/>
      <c r="G78" s="224"/>
      <c r="H78" s="59">
        <f>F78*G78</f>
        <v>0</v>
      </c>
      <c r="I78" s="15">
        <f>H78*Usage!$K$8/1000</f>
        <v>0</v>
      </c>
      <c r="L78" s="4">
        <f t="shared" si="21"/>
        <v>1</v>
      </c>
      <c r="M78" s="18">
        <f t="shared" si="21"/>
        <v>0</v>
      </c>
      <c r="N78" s="18">
        <f t="shared" si="23"/>
        <v>0</v>
      </c>
      <c r="O78" s="18">
        <f t="shared" si="24"/>
        <v>0</v>
      </c>
      <c r="P78" s="18">
        <f t="shared" si="25"/>
        <v>0</v>
      </c>
      <c r="Q78" s="18">
        <f t="shared" si="26"/>
        <v>0</v>
      </c>
      <c r="R78" s="18">
        <f t="shared" si="27"/>
        <v>0</v>
      </c>
      <c r="S78" s="238"/>
      <c r="T78" s="18">
        <f t="shared" si="22"/>
        <v>0</v>
      </c>
    </row>
    <row r="79" spans="1:20" x14ac:dyDescent="0.25">
      <c r="A79">
        <f t="shared" si="20"/>
        <v>2</v>
      </c>
      <c r="B79" s="18">
        <f t="shared" si="20"/>
        <v>0</v>
      </c>
      <c r="C79" s="222"/>
      <c r="D79" s="222"/>
      <c r="E79" s="223"/>
      <c r="F79" s="223"/>
      <c r="G79" s="224"/>
      <c r="H79" s="59">
        <f t="shared" ref="H79" si="28">F79*G79</f>
        <v>0</v>
      </c>
      <c r="I79" s="15">
        <f>H79*Usage!$K$9/1000</f>
        <v>0</v>
      </c>
      <c r="L79" s="4">
        <f>A79</f>
        <v>2</v>
      </c>
      <c r="M79" s="18">
        <f>B79</f>
        <v>0</v>
      </c>
      <c r="N79" s="18">
        <f t="shared" si="23"/>
        <v>0</v>
      </c>
      <c r="O79" s="18">
        <f t="shared" si="24"/>
        <v>0</v>
      </c>
      <c r="P79" s="18">
        <f t="shared" si="25"/>
        <v>0</v>
      </c>
      <c r="Q79" s="18">
        <f t="shared" si="26"/>
        <v>0</v>
      </c>
      <c r="R79" s="18">
        <f t="shared" si="27"/>
        <v>0</v>
      </c>
      <c r="S79" s="238"/>
      <c r="T79" s="18">
        <f t="shared" si="22"/>
        <v>0</v>
      </c>
    </row>
    <row r="80" spans="1:20" ht="17.25" customHeight="1" x14ac:dyDescent="0.25">
      <c r="A80">
        <f t="shared" si="20"/>
        <v>2</v>
      </c>
      <c r="B80" s="18">
        <f t="shared" si="20"/>
        <v>0</v>
      </c>
      <c r="C80" s="222"/>
      <c r="D80" s="222"/>
      <c r="E80" s="225"/>
      <c r="F80" s="223"/>
      <c r="G80" s="224"/>
      <c r="H80" s="59">
        <f t="shared" ref="H80:H82" si="29">F80*G80</f>
        <v>0</v>
      </c>
      <c r="I80" s="15">
        <f>H80*Usage!$K$9/1000</f>
        <v>0</v>
      </c>
      <c r="L80" s="4">
        <f t="shared" ref="L80:L94" si="30">A80</f>
        <v>2</v>
      </c>
      <c r="M80" s="18">
        <f t="shared" ref="M80:M124" si="31">B80</f>
        <v>0</v>
      </c>
      <c r="N80" s="18">
        <f t="shared" si="23"/>
        <v>0</v>
      </c>
      <c r="O80" s="18">
        <f t="shared" si="24"/>
        <v>0</v>
      </c>
      <c r="P80" s="18">
        <f t="shared" si="25"/>
        <v>0</v>
      </c>
      <c r="Q80" s="18">
        <f t="shared" si="26"/>
        <v>0</v>
      </c>
      <c r="R80" s="18">
        <f t="shared" si="27"/>
        <v>0</v>
      </c>
      <c r="S80" s="238"/>
      <c r="T80" s="18">
        <f t="shared" si="22"/>
        <v>0</v>
      </c>
    </row>
    <row r="81" spans="1:22" x14ac:dyDescent="0.25">
      <c r="A81">
        <f t="shared" si="20"/>
        <v>2</v>
      </c>
      <c r="B81" s="18">
        <f t="shared" si="20"/>
        <v>0</v>
      </c>
      <c r="C81" s="222"/>
      <c r="D81" s="222"/>
      <c r="E81" s="225"/>
      <c r="F81" s="223"/>
      <c r="G81" s="224"/>
      <c r="H81" s="59">
        <f t="shared" si="29"/>
        <v>0</v>
      </c>
      <c r="I81" s="15">
        <f>H81*Usage!$K$9/1000</f>
        <v>0</v>
      </c>
      <c r="L81" s="4">
        <f t="shared" si="30"/>
        <v>2</v>
      </c>
      <c r="M81" s="18">
        <f t="shared" si="31"/>
        <v>0</v>
      </c>
      <c r="N81" s="18">
        <f t="shared" si="23"/>
        <v>0</v>
      </c>
      <c r="O81" s="18">
        <f t="shared" si="24"/>
        <v>0</v>
      </c>
      <c r="P81" s="18">
        <f t="shared" si="25"/>
        <v>0</v>
      </c>
      <c r="Q81" s="18">
        <f t="shared" si="26"/>
        <v>0</v>
      </c>
      <c r="R81" s="18">
        <f t="shared" si="27"/>
        <v>0</v>
      </c>
      <c r="S81" s="238"/>
      <c r="T81" s="18">
        <f t="shared" si="22"/>
        <v>0</v>
      </c>
    </row>
    <row r="82" spans="1:22" x14ac:dyDescent="0.25">
      <c r="A82">
        <f t="shared" si="20"/>
        <v>3</v>
      </c>
      <c r="B82" s="18">
        <f t="shared" si="20"/>
        <v>0</v>
      </c>
      <c r="C82" s="222"/>
      <c r="D82" s="222"/>
      <c r="E82" s="225"/>
      <c r="F82" s="223"/>
      <c r="G82" s="224"/>
      <c r="H82" s="59">
        <f t="shared" si="29"/>
        <v>0</v>
      </c>
      <c r="I82" s="15">
        <f>H82*Usage!$K$10/1000</f>
        <v>0</v>
      </c>
      <c r="L82" s="4">
        <f t="shared" si="30"/>
        <v>3</v>
      </c>
      <c r="M82" s="18">
        <f t="shared" si="31"/>
        <v>0</v>
      </c>
      <c r="N82" s="18">
        <f t="shared" si="23"/>
        <v>0</v>
      </c>
      <c r="O82" s="18">
        <f t="shared" si="24"/>
        <v>0</v>
      </c>
      <c r="P82" s="18">
        <f t="shared" si="25"/>
        <v>0</v>
      </c>
      <c r="Q82" s="18">
        <f t="shared" si="26"/>
        <v>0</v>
      </c>
      <c r="R82" s="18">
        <f t="shared" si="27"/>
        <v>0</v>
      </c>
      <c r="S82" s="238"/>
      <c r="T82" s="18">
        <f t="shared" si="22"/>
        <v>0</v>
      </c>
    </row>
    <row r="83" spans="1:22" x14ac:dyDescent="0.25">
      <c r="A83">
        <f t="shared" si="20"/>
        <v>3</v>
      </c>
      <c r="B83" s="18">
        <f t="shared" si="20"/>
        <v>0</v>
      </c>
      <c r="C83" s="222"/>
      <c r="D83" s="222"/>
      <c r="E83" s="225"/>
      <c r="F83" s="223"/>
      <c r="G83" s="224"/>
      <c r="H83" s="59">
        <f t="shared" ref="H83" si="32">F83*G83</f>
        <v>0</v>
      </c>
      <c r="I83" s="15">
        <f>H83*Usage!$K$10/1000</f>
        <v>0</v>
      </c>
      <c r="L83" s="4">
        <f t="shared" si="30"/>
        <v>3</v>
      </c>
      <c r="M83" s="18">
        <f t="shared" si="31"/>
        <v>0</v>
      </c>
      <c r="N83" s="18">
        <f t="shared" si="23"/>
        <v>0</v>
      </c>
      <c r="O83" s="18">
        <f t="shared" si="24"/>
        <v>0</v>
      </c>
      <c r="P83" s="18">
        <f t="shared" si="25"/>
        <v>0</v>
      </c>
      <c r="Q83" s="18">
        <f t="shared" si="26"/>
        <v>0</v>
      </c>
      <c r="R83" s="18">
        <f t="shared" si="27"/>
        <v>0</v>
      </c>
      <c r="S83" s="238"/>
      <c r="T83" s="18">
        <f t="shared" si="22"/>
        <v>0</v>
      </c>
    </row>
    <row r="84" spans="1:22" x14ac:dyDescent="0.25">
      <c r="A84">
        <f t="shared" si="20"/>
        <v>4</v>
      </c>
      <c r="B84" s="18">
        <f t="shared" si="20"/>
        <v>0</v>
      </c>
      <c r="C84" s="222"/>
      <c r="D84" s="222"/>
      <c r="E84" s="225"/>
      <c r="F84" s="223"/>
      <c r="G84" s="224"/>
      <c r="H84" s="59">
        <f t="shared" ref="H84" si="33">F84*G84</f>
        <v>0</v>
      </c>
      <c r="I84" s="15">
        <f>H84*Usage!$K$11/1000</f>
        <v>0</v>
      </c>
      <c r="L84" s="4">
        <f t="shared" si="30"/>
        <v>4</v>
      </c>
      <c r="M84" s="18">
        <f t="shared" si="31"/>
        <v>0</v>
      </c>
      <c r="N84" s="18">
        <f t="shared" si="23"/>
        <v>0</v>
      </c>
      <c r="O84" s="18">
        <f t="shared" si="24"/>
        <v>0</v>
      </c>
      <c r="P84" s="18">
        <f t="shared" si="25"/>
        <v>0</v>
      </c>
      <c r="Q84" s="18">
        <f t="shared" si="26"/>
        <v>0</v>
      </c>
      <c r="R84" s="18">
        <f t="shared" si="27"/>
        <v>0</v>
      </c>
      <c r="S84" s="238"/>
      <c r="T84" s="18">
        <f t="shared" si="22"/>
        <v>0</v>
      </c>
    </row>
    <row r="85" spans="1:22" x14ac:dyDescent="0.25">
      <c r="A85">
        <f t="shared" si="20"/>
        <v>4</v>
      </c>
      <c r="B85" s="18">
        <f t="shared" si="20"/>
        <v>0</v>
      </c>
      <c r="C85" s="222"/>
      <c r="D85" s="222"/>
      <c r="E85" s="225"/>
      <c r="F85" s="223"/>
      <c r="G85" s="224"/>
      <c r="H85" s="59">
        <f t="shared" ref="H85:H87" si="34">F85*G85</f>
        <v>0</v>
      </c>
      <c r="I85" s="15">
        <f>H85*Usage!$K$11/1000</f>
        <v>0</v>
      </c>
      <c r="L85" s="4">
        <f t="shared" si="30"/>
        <v>4</v>
      </c>
      <c r="M85" s="18">
        <f t="shared" si="31"/>
        <v>0</v>
      </c>
      <c r="N85" s="18">
        <f t="shared" si="23"/>
        <v>0</v>
      </c>
      <c r="O85" s="18">
        <f t="shared" si="24"/>
        <v>0</v>
      </c>
      <c r="P85" s="18">
        <f t="shared" si="25"/>
        <v>0</v>
      </c>
      <c r="Q85" s="18">
        <f t="shared" si="26"/>
        <v>0</v>
      </c>
      <c r="R85" s="18">
        <f t="shared" si="27"/>
        <v>0</v>
      </c>
      <c r="S85" s="238"/>
      <c r="T85" s="18">
        <f t="shared" si="22"/>
        <v>0</v>
      </c>
      <c r="V85" s="4"/>
    </row>
    <row r="86" spans="1:22" x14ac:dyDescent="0.25">
      <c r="A86">
        <f t="shared" si="20"/>
        <v>5</v>
      </c>
      <c r="B86" s="18">
        <f t="shared" si="20"/>
        <v>0</v>
      </c>
      <c r="C86" s="222"/>
      <c r="D86" s="222"/>
      <c r="E86" s="225"/>
      <c r="F86" s="223"/>
      <c r="G86" s="224"/>
      <c r="H86" s="59">
        <f t="shared" ref="H86" si="35">F86*G86</f>
        <v>0</v>
      </c>
      <c r="I86" s="15">
        <f>H86*Usage!$K$12/1000</f>
        <v>0</v>
      </c>
      <c r="L86" s="4">
        <f t="shared" si="30"/>
        <v>5</v>
      </c>
      <c r="M86" s="18">
        <f t="shared" si="31"/>
        <v>0</v>
      </c>
      <c r="N86" s="18">
        <f t="shared" si="23"/>
        <v>0</v>
      </c>
      <c r="O86" s="18">
        <f t="shared" si="24"/>
        <v>0</v>
      </c>
      <c r="P86" s="18">
        <f t="shared" si="25"/>
        <v>0</v>
      </c>
      <c r="Q86" s="18">
        <f t="shared" si="26"/>
        <v>0</v>
      </c>
      <c r="R86" s="18">
        <f t="shared" si="27"/>
        <v>0</v>
      </c>
      <c r="S86" s="238"/>
      <c r="T86" s="18">
        <f t="shared" si="22"/>
        <v>0</v>
      </c>
      <c r="V86" s="4"/>
    </row>
    <row r="87" spans="1:22" x14ac:dyDescent="0.25">
      <c r="A87">
        <f t="shared" si="20"/>
        <v>5</v>
      </c>
      <c r="B87" s="18">
        <f t="shared" si="20"/>
        <v>0</v>
      </c>
      <c r="C87" s="222"/>
      <c r="D87" s="222"/>
      <c r="E87" s="225"/>
      <c r="F87" s="223"/>
      <c r="G87" s="224"/>
      <c r="H87" s="59">
        <f t="shared" si="34"/>
        <v>0</v>
      </c>
      <c r="I87" s="15">
        <f>H87*Usage!$K$12/1000</f>
        <v>0</v>
      </c>
      <c r="L87" s="4">
        <f t="shared" si="30"/>
        <v>5</v>
      </c>
      <c r="M87" s="18">
        <f t="shared" si="31"/>
        <v>0</v>
      </c>
      <c r="N87" s="18">
        <f t="shared" si="23"/>
        <v>0</v>
      </c>
      <c r="O87" s="18">
        <f t="shared" si="24"/>
        <v>0</v>
      </c>
      <c r="P87" s="18">
        <f t="shared" si="25"/>
        <v>0</v>
      </c>
      <c r="Q87" s="18">
        <f t="shared" si="26"/>
        <v>0</v>
      </c>
      <c r="R87" s="18">
        <f t="shared" si="27"/>
        <v>0</v>
      </c>
      <c r="S87" s="238"/>
      <c r="T87" s="18">
        <f t="shared" si="22"/>
        <v>0</v>
      </c>
      <c r="V87" s="4"/>
    </row>
    <row r="88" spans="1:22" x14ac:dyDescent="0.25">
      <c r="A88">
        <f t="shared" si="20"/>
        <v>6</v>
      </c>
      <c r="B88" s="18">
        <f t="shared" si="20"/>
        <v>0</v>
      </c>
      <c r="C88" s="222"/>
      <c r="D88" s="225"/>
      <c r="E88" s="225"/>
      <c r="F88" s="223"/>
      <c r="G88" s="224"/>
      <c r="H88" s="59">
        <f t="shared" ref="H88:H95" si="36">F88*G88</f>
        <v>0</v>
      </c>
      <c r="I88" s="15">
        <f>H88*Usage!$K$13/1000</f>
        <v>0</v>
      </c>
      <c r="L88" s="4">
        <f t="shared" si="30"/>
        <v>6</v>
      </c>
      <c r="M88" s="18">
        <f t="shared" si="31"/>
        <v>0</v>
      </c>
      <c r="N88" s="18">
        <f t="shared" si="23"/>
        <v>0</v>
      </c>
      <c r="O88" s="18">
        <f t="shared" si="24"/>
        <v>0</v>
      </c>
      <c r="P88" s="18">
        <f t="shared" si="25"/>
        <v>0</v>
      </c>
      <c r="Q88" s="18">
        <f t="shared" si="26"/>
        <v>0</v>
      </c>
      <c r="R88" s="18">
        <f t="shared" si="27"/>
        <v>0</v>
      </c>
      <c r="S88" s="238"/>
      <c r="T88" s="18">
        <f t="shared" si="22"/>
        <v>0</v>
      </c>
    </row>
    <row r="89" spans="1:22" x14ac:dyDescent="0.25">
      <c r="A89">
        <f t="shared" si="20"/>
        <v>6</v>
      </c>
      <c r="B89" s="18">
        <f t="shared" si="20"/>
        <v>0</v>
      </c>
      <c r="C89" s="222"/>
      <c r="D89" s="222"/>
      <c r="E89" s="225"/>
      <c r="F89" s="223"/>
      <c r="G89" s="224"/>
      <c r="H89" s="59">
        <f t="shared" si="36"/>
        <v>0</v>
      </c>
      <c r="I89" s="15">
        <f>H89*Usage!$K$13/1000</f>
        <v>0</v>
      </c>
      <c r="L89" s="4">
        <f t="shared" si="30"/>
        <v>6</v>
      </c>
      <c r="M89" s="18">
        <f t="shared" si="31"/>
        <v>0</v>
      </c>
      <c r="N89" s="18">
        <f t="shared" si="23"/>
        <v>0</v>
      </c>
      <c r="O89" s="18">
        <f t="shared" si="24"/>
        <v>0</v>
      </c>
      <c r="P89" s="18">
        <f t="shared" si="25"/>
        <v>0</v>
      </c>
      <c r="Q89" s="18">
        <f t="shared" si="26"/>
        <v>0</v>
      </c>
      <c r="R89" s="18">
        <f t="shared" si="27"/>
        <v>0</v>
      </c>
      <c r="S89" s="238"/>
      <c r="T89" s="18">
        <f t="shared" si="22"/>
        <v>0</v>
      </c>
    </row>
    <row r="90" spans="1:22" x14ac:dyDescent="0.25">
      <c r="A90">
        <f t="shared" si="20"/>
        <v>7</v>
      </c>
      <c r="B90" s="18">
        <f t="shared" si="20"/>
        <v>0</v>
      </c>
      <c r="C90" s="222"/>
      <c r="D90" s="222"/>
      <c r="E90" s="225"/>
      <c r="F90" s="223"/>
      <c r="G90" s="224"/>
      <c r="H90" s="59">
        <f t="shared" si="36"/>
        <v>0</v>
      </c>
      <c r="I90" s="15">
        <f>H90*Usage!$K$14/1000</f>
        <v>0</v>
      </c>
      <c r="L90" s="4">
        <f t="shared" si="30"/>
        <v>7</v>
      </c>
      <c r="M90" s="18">
        <f t="shared" si="31"/>
        <v>0</v>
      </c>
      <c r="N90" s="18">
        <f t="shared" si="23"/>
        <v>0</v>
      </c>
      <c r="O90" s="18">
        <f t="shared" si="24"/>
        <v>0</v>
      </c>
      <c r="P90" s="18">
        <f t="shared" si="25"/>
        <v>0</v>
      </c>
      <c r="Q90" s="18">
        <f t="shared" si="26"/>
        <v>0</v>
      </c>
      <c r="R90" s="18">
        <f t="shared" si="27"/>
        <v>0</v>
      </c>
      <c r="S90" s="238"/>
      <c r="T90" s="18">
        <f t="shared" si="22"/>
        <v>0</v>
      </c>
    </row>
    <row r="91" spans="1:22" x14ac:dyDescent="0.25">
      <c r="A91">
        <f t="shared" si="20"/>
        <v>7</v>
      </c>
      <c r="B91" s="18">
        <f t="shared" si="20"/>
        <v>0</v>
      </c>
      <c r="C91" s="222"/>
      <c r="D91" s="222"/>
      <c r="E91" s="225"/>
      <c r="F91" s="223"/>
      <c r="G91" s="224"/>
      <c r="H91" s="59">
        <f t="shared" si="36"/>
        <v>0</v>
      </c>
      <c r="I91" s="15">
        <f>H91*Usage!$K$14/1000</f>
        <v>0</v>
      </c>
      <c r="L91" s="4">
        <f t="shared" si="30"/>
        <v>7</v>
      </c>
      <c r="M91" s="18">
        <f t="shared" si="31"/>
        <v>0</v>
      </c>
      <c r="N91" s="18">
        <f t="shared" si="23"/>
        <v>0</v>
      </c>
      <c r="O91" s="18">
        <f t="shared" si="24"/>
        <v>0</v>
      </c>
      <c r="P91" s="18">
        <f t="shared" si="25"/>
        <v>0</v>
      </c>
      <c r="Q91" s="18">
        <f t="shared" si="26"/>
        <v>0</v>
      </c>
      <c r="R91" s="18">
        <f t="shared" si="27"/>
        <v>0</v>
      </c>
      <c r="S91" s="238"/>
      <c r="T91" s="18">
        <f t="shared" si="22"/>
        <v>0</v>
      </c>
    </row>
    <row r="92" spans="1:22" x14ac:dyDescent="0.25">
      <c r="A92">
        <f t="shared" si="20"/>
        <v>8</v>
      </c>
      <c r="B92" s="18">
        <f t="shared" si="20"/>
        <v>0</v>
      </c>
      <c r="C92" s="222"/>
      <c r="D92" s="225"/>
      <c r="E92" s="225"/>
      <c r="F92" s="223"/>
      <c r="G92" s="224"/>
      <c r="H92" s="59">
        <f t="shared" si="36"/>
        <v>0</v>
      </c>
      <c r="I92" s="15">
        <f>H92*Usage!$K$15/1000</f>
        <v>0</v>
      </c>
      <c r="L92" s="4">
        <f t="shared" si="30"/>
        <v>8</v>
      </c>
      <c r="M92" s="18">
        <f t="shared" si="31"/>
        <v>0</v>
      </c>
      <c r="N92" s="18">
        <f t="shared" si="23"/>
        <v>0</v>
      </c>
      <c r="O92" s="18">
        <f t="shared" si="24"/>
        <v>0</v>
      </c>
      <c r="P92" s="18">
        <f t="shared" si="25"/>
        <v>0</v>
      </c>
      <c r="Q92" s="18">
        <f t="shared" si="26"/>
        <v>0</v>
      </c>
      <c r="R92" s="18">
        <f t="shared" si="27"/>
        <v>0</v>
      </c>
      <c r="S92" s="238"/>
      <c r="T92" s="18">
        <f t="shared" si="22"/>
        <v>0</v>
      </c>
    </row>
    <row r="93" spans="1:22" x14ac:dyDescent="0.25">
      <c r="A93">
        <f t="shared" si="20"/>
        <v>8</v>
      </c>
      <c r="B93" s="18">
        <f t="shared" si="20"/>
        <v>0</v>
      </c>
      <c r="C93" s="222"/>
      <c r="D93" s="222"/>
      <c r="E93" s="225"/>
      <c r="F93" s="223"/>
      <c r="G93" s="224"/>
      <c r="H93" s="59">
        <f t="shared" si="36"/>
        <v>0</v>
      </c>
      <c r="I93" s="15">
        <f>H93*Usage!$K$15/1000</f>
        <v>0</v>
      </c>
      <c r="L93" s="4">
        <f t="shared" si="30"/>
        <v>8</v>
      </c>
      <c r="M93" s="18">
        <f t="shared" si="31"/>
        <v>0</v>
      </c>
      <c r="N93" s="18">
        <f t="shared" si="23"/>
        <v>0</v>
      </c>
      <c r="O93" s="18">
        <f t="shared" si="24"/>
        <v>0</v>
      </c>
      <c r="P93" s="18">
        <f t="shared" si="25"/>
        <v>0</v>
      </c>
      <c r="Q93" s="18">
        <f t="shared" si="26"/>
        <v>0</v>
      </c>
      <c r="R93" s="18">
        <f t="shared" si="27"/>
        <v>0</v>
      </c>
      <c r="S93" s="238"/>
      <c r="T93" s="18">
        <f t="shared" si="22"/>
        <v>0</v>
      </c>
    </row>
    <row r="94" spans="1:22" x14ac:dyDescent="0.25">
      <c r="A94">
        <f t="shared" ref="A94:B113" si="37">A27</f>
        <v>9</v>
      </c>
      <c r="B94" s="18">
        <f t="shared" si="37"/>
        <v>0</v>
      </c>
      <c r="C94" s="222"/>
      <c r="D94" s="225"/>
      <c r="E94" s="225"/>
      <c r="F94" s="223"/>
      <c r="G94" s="224"/>
      <c r="H94" s="59">
        <f t="shared" si="36"/>
        <v>0</v>
      </c>
      <c r="I94" s="15">
        <f>H94*Usage!$K$16/1000</f>
        <v>0</v>
      </c>
      <c r="L94" s="4">
        <f t="shared" si="30"/>
        <v>9</v>
      </c>
      <c r="M94" s="18">
        <f t="shared" si="31"/>
        <v>0</v>
      </c>
      <c r="N94" s="18">
        <f t="shared" si="23"/>
        <v>0</v>
      </c>
      <c r="O94" s="18">
        <f t="shared" si="24"/>
        <v>0</v>
      </c>
      <c r="P94" s="18">
        <f t="shared" si="25"/>
        <v>0</v>
      </c>
      <c r="Q94" s="18">
        <f t="shared" si="26"/>
        <v>0</v>
      </c>
      <c r="R94" s="18">
        <f t="shared" si="27"/>
        <v>0</v>
      </c>
      <c r="S94" s="238"/>
      <c r="T94" s="18">
        <f t="shared" si="22"/>
        <v>0</v>
      </c>
    </row>
    <row r="95" spans="1:22" x14ac:dyDescent="0.25">
      <c r="A95">
        <f t="shared" si="37"/>
        <v>9</v>
      </c>
      <c r="B95" s="18">
        <f t="shared" si="37"/>
        <v>0</v>
      </c>
      <c r="C95" s="222"/>
      <c r="D95" s="222"/>
      <c r="E95" s="225"/>
      <c r="F95" s="223"/>
      <c r="G95" s="224"/>
      <c r="H95" s="59">
        <f t="shared" si="36"/>
        <v>0</v>
      </c>
      <c r="I95" s="15">
        <f>H95*Usage!$K$16/1000</f>
        <v>0</v>
      </c>
      <c r="L95" s="4">
        <f t="shared" ref="L95:L123" si="38">A95</f>
        <v>9</v>
      </c>
      <c r="M95" s="18">
        <f t="shared" si="31"/>
        <v>0</v>
      </c>
      <c r="N95" s="18">
        <f t="shared" si="23"/>
        <v>0</v>
      </c>
      <c r="O95" s="18">
        <f t="shared" si="24"/>
        <v>0</v>
      </c>
      <c r="P95" s="18">
        <f t="shared" si="25"/>
        <v>0</v>
      </c>
      <c r="Q95" s="18">
        <f t="shared" si="26"/>
        <v>0</v>
      </c>
      <c r="R95" s="18">
        <f t="shared" si="27"/>
        <v>0</v>
      </c>
      <c r="S95" s="238"/>
      <c r="T95" s="18">
        <f t="shared" si="22"/>
        <v>0</v>
      </c>
    </row>
    <row r="96" spans="1:22" x14ac:dyDescent="0.25">
      <c r="A96">
        <f t="shared" si="37"/>
        <v>10</v>
      </c>
      <c r="B96" s="18" t="str">
        <f t="shared" si="37"/>
        <v>AA</v>
      </c>
      <c r="C96" s="222"/>
      <c r="D96" s="225"/>
      <c r="E96" s="225"/>
      <c r="F96" s="223"/>
      <c r="G96" s="224"/>
      <c r="H96" s="59">
        <f t="shared" ref="H96:H100" si="39">F96*G96</f>
        <v>0</v>
      </c>
      <c r="I96" s="15">
        <f>H96*Usage!$K$17/1000</f>
        <v>0</v>
      </c>
      <c r="L96" s="4">
        <f t="shared" si="38"/>
        <v>10</v>
      </c>
      <c r="M96" s="18" t="str">
        <f t="shared" si="31"/>
        <v>AA</v>
      </c>
      <c r="N96" s="18">
        <f t="shared" si="23"/>
        <v>0</v>
      </c>
      <c r="O96" s="18">
        <f t="shared" si="24"/>
        <v>0</v>
      </c>
      <c r="P96" s="18">
        <f t="shared" si="25"/>
        <v>0</v>
      </c>
      <c r="Q96" s="18">
        <f t="shared" si="26"/>
        <v>0</v>
      </c>
      <c r="R96" s="18">
        <f t="shared" si="27"/>
        <v>0</v>
      </c>
      <c r="S96" s="238"/>
      <c r="T96" s="18">
        <f t="shared" si="22"/>
        <v>0</v>
      </c>
    </row>
    <row r="97" spans="1:20" x14ac:dyDescent="0.25">
      <c r="A97">
        <f t="shared" si="37"/>
        <v>10</v>
      </c>
      <c r="B97" s="18" t="str">
        <f t="shared" si="37"/>
        <v>AA</v>
      </c>
      <c r="C97" s="222"/>
      <c r="D97" s="222"/>
      <c r="E97" s="225"/>
      <c r="F97" s="223"/>
      <c r="G97" s="224"/>
      <c r="H97" s="59">
        <f t="shared" si="39"/>
        <v>0</v>
      </c>
      <c r="I97" s="15">
        <f>H97*Usage!$K$17/1000</f>
        <v>0</v>
      </c>
      <c r="L97" s="4">
        <f t="shared" si="38"/>
        <v>10</v>
      </c>
      <c r="M97" s="18" t="str">
        <f t="shared" si="31"/>
        <v>AA</v>
      </c>
      <c r="N97" s="18">
        <f t="shared" si="23"/>
        <v>0</v>
      </c>
      <c r="O97" s="18">
        <f t="shared" si="24"/>
        <v>0</v>
      </c>
      <c r="P97" s="18">
        <f t="shared" si="25"/>
        <v>0</v>
      </c>
      <c r="Q97" s="18">
        <f t="shared" si="26"/>
        <v>0</v>
      </c>
      <c r="R97" s="18">
        <f t="shared" si="27"/>
        <v>0</v>
      </c>
      <c r="S97" s="238"/>
      <c r="T97" s="18">
        <f t="shared" si="22"/>
        <v>0</v>
      </c>
    </row>
    <row r="98" spans="1:20" x14ac:dyDescent="0.25">
      <c r="A98">
        <f t="shared" si="37"/>
        <v>11</v>
      </c>
      <c r="B98" s="18" t="str">
        <f t="shared" si="37"/>
        <v>BB</v>
      </c>
      <c r="C98" s="222"/>
      <c r="D98" s="225"/>
      <c r="E98" s="225"/>
      <c r="F98" s="223"/>
      <c r="G98" s="224"/>
      <c r="H98" s="59">
        <f t="shared" si="39"/>
        <v>0</v>
      </c>
      <c r="I98" s="15">
        <f>H98*Usage!$K$18/1000</f>
        <v>0</v>
      </c>
      <c r="L98" s="4">
        <f t="shared" si="38"/>
        <v>11</v>
      </c>
      <c r="M98" s="18" t="str">
        <f t="shared" si="31"/>
        <v>BB</v>
      </c>
      <c r="N98" s="18">
        <f t="shared" si="23"/>
        <v>0</v>
      </c>
      <c r="O98" s="18">
        <f t="shared" si="24"/>
        <v>0</v>
      </c>
      <c r="P98" s="18">
        <f t="shared" si="25"/>
        <v>0</v>
      </c>
      <c r="Q98" s="18">
        <f t="shared" si="26"/>
        <v>0</v>
      </c>
      <c r="R98" s="18">
        <f t="shared" si="27"/>
        <v>0</v>
      </c>
      <c r="S98" s="238"/>
      <c r="T98" s="18">
        <f t="shared" si="22"/>
        <v>0</v>
      </c>
    </row>
    <row r="99" spans="1:20" x14ac:dyDescent="0.25">
      <c r="A99">
        <f t="shared" si="37"/>
        <v>11</v>
      </c>
      <c r="B99" s="18" t="str">
        <f t="shared" si="37"/>
        <v>BB</v>
      </c>
      <c r="C99" s="222"/>
      <c r="D99" s="222"/>
      <c r="E99" s="225"/>
      <c r="F99" s="223"/>
      <c r="G99" s="224"/>
      <c r="H99" s="59">
        <f t="shared" si="39"/>
        <v>0</v>
      </c>
      <c r="I99" s="15">
        <f>H99*Usage!$K$18/1000</f>
        <v>0</v>
      </c>
      <c r="L99" s="4">
        <f t="shared" si="38"/>
        <v>11</v>
      </c>
      <c r="M99" s="18" t="str">
        <f t="shared" si="31"/>
        <v>BB</v>
      </c>
      <c r="N99" s="18">
        <f t="shared" si="23"/>
        <v>0</v>
      </c>
      <c r="O99" s="18">
        <f t="shared" si="24"/>
        <v>0</v>
      </c>
      <c r="P99" s="18">
        <f t="shared" si="25"/>
        <v>0</v>
      </c>
      <c r="Q99" s="18">
        <f t="shared" si="26"/>
        <v>0</v>
      </c>
      <c r="R99" s="18">
        <f t="shared" si="27"/>
        <v>0</v>
      </c>
      <c r="S99" s="238"/>
      <c r="T99" s="18">
        <f t="shared" si="22"/>
        <v>0</v>
      </c>
    </row>
    <row r="100" spans="1:20" x14ac:dyDescent="0.25">
      <c r="A100">
        <f t="shared" si="37"/>
        <v>12</v>
      </c>
      <c r="B100" s="18" t="str">
        <f t="shared" si="37"/>
        <v>CC</v>
      </c>
      <c r="C100" s="222"/>
      <c r="D100" s="225"/>
      <c r="E100" s="225"/>
      <c r="F100" s="223"/>
      <c r="G100" s="224"/>
      <c r="H100" s="59">
        <f t="shared" si="39"/>
        <v>0</v>
      </c>
      <c r="I100" s="15">
        <f>H100*Usage!$K$19/1000</f>
        <v>0</v>
      </c>
      <c r="L100" s="4">
        <f t="shared" si="38"/>
        <v>12</v>
      </c>
      <c r="M100" s="18" t="str">
        <f t="shared" si="31"/>
        <v>CC</v>
      </c>
      <c r="N100" s="18">
        <f t="shared" si="23"/>
        <v>0</v>
      </c>
      <c r="O100" s="18">
        <f t="shared" si="24"/>
        <v>0</v>
      </c>
      <c r="P100" s="18">
        <f t="shared" si="25"/>
        <v>0</v>
      </c>
      <c r="Q100" s="18">
        <f t="shared" si="26"/>
        <v>0</v>
      </c>
      <c r="R100" s="18">
        <f t="shared" si="27"/>
        <v>0</v>
      </c>
      <c r="S100" s="238"/>
      <c r="T100" s="18">
        <f t="shared" si="22"/>
        <v>0</v>
      </c>
    </row>
    <row r="101" spans="1:20" x14ac:dyDescent="0.25">
      <c r="A101">
        <f t="shared" si="37"/>
        <v>12</v>
      </c>
      <c r="B101" s="18" t="str">
        <f t="shared" si="37"/>
        <v>CC</v>
      </c>
      <c r="C101" s="222"/>
      <c r="D101" s="222"/>
      <c r="E101" s="225"/>
      <c r="F101" s="223"/>
      <c r="G101" s="224"/>
      <c r="H101" s="59">
        <f>F101*G101</f>
        <v>0</v>
      </c>
      <c r="I101" s="15">
        <f>H101*Usage!$K$19/1000</f>
        <v>0</v>
      </c>
      <c r="L101" s="4">
        <f t="shared" si="38"/>
        <v>12</v>
      </c>
      <c r="M101" s="18" t="str">
        <f t="shared" si="31"/>
        <v>CC</v>
      </c>
      <c r="N101" s="18">
        <f t="shared" si="23"/>
        <v>0</v>
      </c>
      <c r="O101" s="18">
        <f t="shared" si="24"/>
        <v>0</v>
      </c>
      <c r="P101" s="18">
        <f t="shared" si="25"/>
        <v>0</v>
      </c>
      <c r="Q101" s="18">
        <f t="shared" si="26"/>
        <v>0</v>
      </c>
      <c r="R101" s="18">
        <f t="shared" si="27"/>
        <v>0</v>
      </c>
      <c r="S101" s="238"/>
      <c r="T101" s="18">
        <f t="shared" si="22"/>
        <v>0</v>
      </c>
    </row>
    <row r="102" spans="1:20" x14ac:dyDescent="0.25">
      <c r="A102">
        <f t="shared" si="37"/>
        <v>13</v>
      </c>
      <c r="B102" s="18" t="str">
        <f t="shared" si="37"/>
        <v>DD</v>
      </c>
      <c r="C102" s="222"/>
      <c r="D102" s="222"/>
      <c r="E102" s="225"/>
      <c r="F102" s="223"/>
      <c r="G102" s="224"/>
      <c r="H102" s="59">
        <f t="shared" ref="H102:H104" si="40">F102*G102</f>
        <v>0</v>
      </c>
      <c r="I102" s="15">
        <f>H102*Usage!$K$20/1000</f>
        <v>0</v>
      </c>
      <c r="L102" s="4">
        <f t="shared" si="38"/>
        <v>13</v>
      </c>
      <c r="M102" s="18" t="str">
        <f t="shared" si="31"/>
        <v>DD</v>
      </c>
      <c r="N102" s="18">
        <f t="shared" si="23"/>
        <v>0</v>
      </c>
      <c r="O102" s="18">
        <f t="shared" si="24"/>
        <v>0</v>
      </c>
      <c r="P102" s="18">
        <f t="shared" si="25"/>
        <v>0</v>
      </c>
      <c r="Q102" s="18">
        <f t="shared" si="26"/>
        <v>0</v>
      </c>
      <c r="R102" s="18">
        <f t="shared" si="27"/>
        <v>0</v>
      </c>
      <c r="S102" s="238"/>
      <c r="T102" s="18">
        <f t="shared" si="22"/>
        <v>0</v>
      </c>
    </row>
    <row r="103" spans="1:20" x14ac:dyDescent="0.25">
      <c r="A103">
        <f t="shared" si="37"/>
        <v>13</v>
      </c>
      <c r="B103" s="18" t="str">
        <f t="shared" si="37"/>
        <v>DD</v>
      </c>
      <c r="C103" s="222"/>
      <c r="D103" s="222"/>
      <c r="E103" s="225"/>
      <c r="F103" s="223"/>
      <c r="G103" s="224"/>
      <c r="H103" s="59">
        <f t="shared" si="40"/>
        <v>0</v>
      </c>
      <c r="I103" s="15">
        <f>H103*Usage!$K$20/1000</f>
        <v>0</v>
      </c>
      <c r="L103" s="4">
        <f t="shared" si="38"/>
        <v>13</v>
      </c>
      <c r="M103" s="18" t="str">
        <f t="shared" si="31"/>
        <v>DD</v>
      </c>
      <c r="N103" s="18">
        <f t="shared" si="23"/>
        <v>0</v>
      </c>
      <c r="O103" s="18">
        <f t="shared" si="24"/>
        <v>0</v>
      </c>
      <c r="P103" s="18">
        <f t="shared" si="25"/>
        <v>0</v>
      </c>
      <c r="Q103" s="18">
        <f t="shared" si="26"/>
        <v>0</v>
      </c>
      <c r="R103" s="18">
        <f t="shared" si="27"/>
        <v>0</v>
      </c>
      <c r="S103" s="238"/>
      <c r="T103" s="18">
        <f t="shared" si="22"/>
        <v>0</v>
      </c>
    </row>
    <row r="104" spans="1:20" x14ac:dyDescent="0.25">
      <c r="A104">
        <f t="shared" si="37"/>
        <v>14</v>
      </c>
      <c r="B104" s="18" t="str">
        <f t="shared" si="37"/>
        <v>EE</v>
      </c>
      <c r="C104" s="222"/>
      <c r="D104" s="222"/>
      <c r="E104" s="225"/>
      <c r="F104" s="223"/>
      <c r="G104" s="224"/>
      <c r="H104" s="59">
        <f t="shared" si="40"/>
        <v>0</v>
      </c>
      <c r="I104" s="15">
        <f>H104*Usage!$K$21/1000</f>
        <v>0</v>
      </c>
      <c r="L104" s="4">
        <f t="shared" si="38"/>
        <v>14</v>
      </c>
      <c r="M104" s="18" t="str">
        <f t="shared" si="31"/>
        <v>EE</v>
      </c>
      <c r="N104" s="18">
        <f t="shared" si="23"/>
        <v>0</v>
      </c>
      <c r="O104" s="18">
        <f t="shared" si="24"/>
        <v>0</v>
      </c>
      <c r="P104" s="18">
        <f t="shared" si="25"/>
        <v>0</v>
      </c>
      <c r="Q104" s="18">
        <f t="shared" si="26"/>
        <v>0</v>
      </c>
      <c r="R104" s="18">
        <f t="shared" si="27"/>
        <v>0</v>
      </c>
      <c r="S104" s="238"/>
      <c r="T104" s="18">
        <f t="shared" si="22"/>
        <v>0</v>
      </c>
    </row>
    <row r="105" spans="1:20" x14ac:dyDescent="0.25">
      <c r="A105">
        <f t="shared" si="37"/>
        <v>14</v>
      </c>
      <c r="B105" s="18" t="str">
        <f t="shared" si="37"/>
        <v>EE</v>
      </c>
      <c r="C105" s="222"/>
      <c r="D105" s="222"/>
      <c r="E105" s="225"/>
      <c r="F105" s="223"/>
      <c r="G105" s="224"/>
      <c r="H105" s="59">
        <f t="shared" ref="H105:H123" si="41">F105*G105</f>
        <v>0</v>
      </c>
      <c r="I105" s="15">
        <f>H105*Usage!$K$21/1000</f>
        <v>0</v>
      </c>
      <c r="L105" s="4">
        <f t="shared" si="38"/>
        <v>14</v>
      </c>
      <c r="M105" s="18" t="str">
        <f t="shared" si="31"/>
        <v>EE</v>
      </c>
      <c r="N105" s="18">
        <f t="shared" si="23"/>
        <v>0</v>
      </c>
      <c r="O105" s="18">
        <f t="shared" si="24"/>
        <v>0</v>
      </c>
      <c r="P105" s="18">
        <f t="shared" si="25"/>
        <v>0</v>
      </c>
      <c r="Q105" s="18">
        <f t="shared" si="26"/>
        <v>0</v>
      </c>
      <c r="R105" s="18">
        <f t="shared" si="27"/>
        <v>0</v>
      </c>
      <c r="S105" s="238"/>
      <c r="T105" s="18">
        <f t="shared" si="22"/>
        <v>0</v>
      </c>
    </row>
    <row r="106" spans="1:20" x14ac:dyDescent="0.25">
      <c r="A106">
        <f t="shared" si="37"/>
        <v>15</v>
      </c>
      <c r="B106" s="18" t="str">
        <f t="shared" si="37"/>
        <v>FF</v>
      </c>
      <c r="C106" s="222"/>
      <c r="D106" s="222"/>
      <c r="E106" s="225"/>
      <c r="F106" s="223"/>
      <c r="G106" s="224"/>
      <c r="H106" s="59">
        <f t="shared" si="41"/>
        <v>0</v>
      </c>
      <c r="I106" s="15">
        <f>H106*Usage!$K$22/1000</f>
        <v>0</v>
      </c>
      <c r="L106" s="4">
        <f t="shared" si="38"/>
        <v>15</v>
      </c>
      <c r="M106" s="18" t="str">
        <f t="shared" si="31"/>
        <v>FF</v>
      </c>
      <c r="N106" s="18">
        <f t="shared" si="23"/>
        <v>0</v>
      </c>
      <c r="O106" s="18">
        <f t="shared" si="24"/>
        <v>0</v>
      </c>
      <c r="P106" s="18">
        <f t="shared" si="25"/>
        <v>0</v>
      </c>
      <c r="Q106" s="18">
        <f t="shared" si="26"/>
        <v>0</v>
      </c>
      <c r="R106" s="18">
        <f t="shared" si="27"/>
        <v>0</v>
      </c>
      <c r="S106" s="238"/>
      <c r="T106" s="18">
        <f t="shared" si="22"/>
        <v>0</v>
      </c>
    </row>
    <row r="107" spans="1:20" x14ac:dyDescent="0.25">
      <c r="A107">
        <f t="shared" si="37"/>
        <v>15</v>
      </c>
      <c r="B107" s="18" t="str">
        <f t="shared" si="37"/>
        <v>FF</v>
      </c>
      <c r="C107" s="222"/>
      <c r="D107" s="222"/>
      <c r="E107" s="225"/>
      <c r="F107" s="223"/>
      <c r="G107" s="224"/>
      <c r="H107" s="59">
        <f t="shared" si="41"/>
        <v>0</v>
      </c>
      <c r="I107" s="15">
        <f>H107*Usage!$K$22/1000</f>
        <v>0</v>
      </c>
      <c r="L107" s="4">
        <f t="shared" si="38"/>
        <v>15</v>
      </c>
      <c r="M107" s="18" t="str">
        <f t="shared" si="31"/>
        <v>FF</v>
      </c>
      <c r="N107" s="18">
        <f t="shared" si="23"/>
        <v>0</v>
      </c>
      <c r="O107" s="18">
        <f t="shared" si="24"/>
        <v>0</v>
      </c>
      <c r="P107" s="18">
        <f t="shared" si="25"/>
        <v>0</v>
      </c>
      <c r="Q107" s="18">
        <f t="shared" si="26"/>
        <v>0</v>
      </c>
      <c r="R107" s="18">
        <f t="shared" si="27"/>
        <v>0</v>
      </c>
      <c r="S107" s="238"/>
      <c r="T107" s="18">
        <f t="shared" si="22"/>
        <v>0</v>
      </c>
    </row>
    <row r="108" spans="1:20" x14ac:dyDescent="0.25">
      <c r="A108">
        <f t="shared" si="37"/>
        <v>16</v>
      </c>
      <c r="B108" s="18" t="str">
        <f t="shared" si="37"/>
        <v>GG</v>
      </c>
      <c r="C108" s="222"/>
      <c r="D108" s="222"/>
      <c r="E108" s="225"/>
      <c r="F108" s="223"/>
      <c r="G108" s="224"/>
      <c r="H108" s="59">
        <f t="shared" si="41"/>
        <v>0</v>
      </c>
      <c r="I108" s="15">
        <f>H108*Usage!$K$23/1000</f>
        <v>0</v>
      </c>
      <c r="L108" s="4">
        <f t="shared" si="38"/>
        <v>16</v>
      </c>
      <c r="M108" s="18" t="str">
        <f t="shared" si="31"/>
        <v>GG</v>
      </c>
      <c r="N108" s="18">
        <f t="shared" si="23"/>
        <v>0</v>
      </c>
      <c r="O108" s="18">
        <f t="shared" si="24"/>
        <v>0</v>
      </c>
      <c r="P108" s="18">
        <f t="shared" si="25"/>
        <v>0</v>
      </c>
      <c r="Q108" s="18">
        <f t="shared" si="26"/>
        <v>0</v>
      </c>
      <c r="R108" s="18">
        <f t="shared" si="27"/>
        <v>0</v>
      </c>
      <c r="S108" s="238"/>
      <c r="T108" s="18">
        <f t="shared" si="22"/>
        <v>0</v>
      </c>
    </row>
    <row r="109" spans="1:20" x14ac:dyDescent="0.25">
      <c r="A109">
        <f t="shared" si="37"/>
        <v>16</v>
      </c>
      <c r="B109" s="18" t="str">
        <f t="shared" si="37"/>
        <v>GG</v>
      </c>
      <c r="C109" s="222"/>
      <c r="D109" s="222"/>
      <c r="E109" s="225"/>
      <c r="F109" s="223"/>
      <c r="G109" s="224"/>
      <c r="H109" s="59">
        <f t="shared" si="41"/>
        <v>0</v>
      </c>
      <c r="I109" s="15">
        <f>H109*Usage!$K$23/1000</f>
        <v>0</v>
      </c>
      <c r="L109" s="4">
        <f t="shared" si="38"/>
        <v>16</v>
      </c>
      <c r="M109" s="18" t="str">
        <f t="shared" si="31"/>
        <v>GG</v>
      </c>
      <c r="N109" s="18">
        <f t="shared" si="23"/>
        <v>0</v>
      </c>
      <c r="O109" s="18">
        <f t="shared" si="24"/>
        <v>0</v>
      </c>
      <c r="P109" s="18">
        <f t="shared" si="25"/>
        <v>0</v>
      </c>
      <c r="Q109" s="18">
        <f t="shared" si="26"/>
        <v>0</v>
      </c>
      <c r="R109" s="18">
        <f t="shared" si="27"/>
        <v>0</v>
      </c>
      <c r="S109" s="238"/>
      <c r="T109" s="18">
        <f t="shared" si="22"/>
        <v>0</v>
      </c>
    </row>
    <row r="110" spans="1:20" x14ac:dyDescent="0.25">
      <c r="A110">
        <f t="shared" si="37"/>
        <v>17</v>
      </c>
      <c r="B110" s="18" t="str">
        <f t="shared" si="37"/>
        <v>HH</v>
      </c>
      <c r="C110" s="222"/>
      <c r="D110" s="222"/>
      <c r="E110" s="225"/>
      <c r="F110" s="223"/>
      <c r="G110" s="224"/>
      <c r="H110" s="59">
        <f t="shared" si="41"/>
        <v>0</v>
      </c>
      <c r="I110" s="15">
        <f>H110*Usage!$K$24/1000</f>
        <v>0</v>
      </c>
      <c r="L110" s="4">
        <f t="shared" si="38"/>
        <v>17</v>
      </c>
      <c r="M110" s="18" t="str">
        <f t="shared" si="31"/>
        <v>HH</v>
      </c>
      <c r="N110" s="18">
        <f t="shared" si="23"/>
        <v>0</v>
      </c>
      <c r="O110" s="18">
        <f t="shared" si="24"/>
        <v>0</v>
      </c>
      <c r="P110" s="18">
        <f t="shared" si="25"/>
        <v>0</v>
      </c>
      <c r="Q110" s="18">
        <f t="shared" si="26"/>
        <v>0</v>
      </c>
      <c r="R110" s="18">
        <f t="shared" si="27"/>
        <v>0</v>
      </c>
      <c r="S110" s="238"/>
      <c r="T110" s="18">
        <f t="shared" si="22"/>
        <v>0</v>
      </c>
    </row>
    <row r="111" spans="1:20" x14ac:dyDescent="0.25">
      <c r="A111">
        <f t="shared" si="37"/>
        <v>17</v>
      </c>
      <c r="B111" s="18" t="str">
        <f t="shared" si="37"/>
        <v>HH</v>
      </c>
      <c r="C111" s="222"/>
      <c r="D111" s="222"/>
      <c r="E111" s="225"/>
      <c r="F111" s="223"/>
      <c r="G111" s="224"/>
      <c r="H111" s="59">
        <f t="shared" si="41"/>
        <v>0</v>
      </c>
      <c r="I111" s="15">
        <f>H111*Usage!$K$24/1000</f>
        <v>0</v>
      </c>
      <c r="L111" s="4">
        <f t="shared" si="38"/>
        <v>17</v>
      </c>
      <c r="M111" s="18" t="str">
        <f t="shared" si="31"/>
        <v>HH</v>
      </c>
      <c r="N111" s="18">
        <f t="shared" si="23"/>
        <v>0</v>
      </c>
      <c r="O111" s="18">
        <f t="shared" si="24"/>
        <v>0</v>
      </c>
      <c r="P111" s="18">
        <f t="shared" si="25"/>
        <v>0</v>
      </c>
      <c r="Q111" s="18">
        <f t="shared" si="26"/>
        <v>0</v>
      </c>
      <c r="R111" s="18">
        <f t="shared" si="27"/>
        <v>0</v>
      </c>
      <c r="S111" s="238"/>
      <c r="T111" s="18">
        <f t="shared" si="22"/>
        <v>0</v>
      </c>
    </row>
    <row r="112" spans="1:20" x14ac:dyDescent="0.25">
      <c r="A112">
        <f t="shared" si="37"/>
        <v>18</v>
      </c>
      <c r="B112" s="18" t="str">
        <f t="shared" si="37"/>
        <v>II</v>
      </c>
      <c r="C112" s="222"/>
      <c r="D112" s="222"/>
      <c r="E112" s="225"/>
      <c r="F112" s="223"/>
      <c r="G112" s="224"/>
      <c r="H112" s="59">
        <f t="shared" si="41"/>
        <v>0</v>
      </c>
      <c r="I112" s="15">
        <f>H112*Usage!$K$25/1000</f>
        <v>0</v>
      </c>
      <c r="L112" s="4">
        <f t="shared" si="38"/>
        <v>18</v>
      </c>
      <c r="M112" s="18" t="str">
        <f t="shared" si="31"/>
        <v>II</v>
      </c>
      <c r="N112" s="18">
        <f t="shared" si="23"/>
        <v>0</v>
      </c>
      <c r="O112" s="18">
        <f t="shared" si="24"/>
        <v>0</v>
      </c>
      <c r="P112" s="18">
        <f t="shared" si="25"/>
        <v>0</v>
      </c>
      <c r="Q112" s="18">
        <f t="shared" si="26"/>
        <v>0</v>
      </c>
      <c r="R112" s="18">
        <f t="shared" si="27"/>
        <v>0</v>
      </c>
      <c r="S112" s="238"/>
      <c r="T112" s="18">
        <f t="shared" si="22"/>
        <v>0</v>
      </c>
    </row>
    <row r="113" spans="1:23" x14ac:dyDescent="0.25">
      <c r="A113">
        <f t="shared" si="37"/>
        <v>18</v>
      </c>
      <c r="B113" s="18" t="str">
        <f t="shared" si="37"/>
        <v>II</v>
      </c>
      <c r="C113" s="222"/>
      <c r="D113" s="222"/>
      <c r="E113" s="225"/>
      <c r="F113" s="223"/>
      <c r="G113" s="224"/>
      <c r="H113" s="59">
        <f t="shared" si="41"/>
        <v>0</v>
      </c>
      <c r="I113" s="15">
        <f>H113*Usage!$K$25/1000</f>
        <v>0</v>
      </c>
      <c r="L113" s="4">
        <f t="shared" si="38"/>
        <v>18</v>
      </c>
      <c r="M113" s="18" t="str">
        <f t="shared" si="31"/>
        <v>II</v>
      </c>
      <c r="N113" s="18">
        <f t="shared" si="23"/>
        <v>0</v>
      </c>
      <c r="O113" s="18">
        <f t="shared" si="24"/>
        <v>0</v>
      </c>
      <c r="P113" s="18">
        <f t="shared" si="25"/>
        <v>0</v>
      </c>
      <c r="Q113" s="18">
        <f t="shared" si="26"/>
        <v>0</v>
      </c>
      <c r="R113" s="18">
        <f t="shared" si="27"/>
        <v>0</v>
      </c>
      <c r="S113" s="238"/>
      <c r="T113" s="18">
        <f t="shared" si="22"/>
        <v>0</v>
      </c>
    </row>
    <row r="114" spans="1:23" x14ac:dyDescent="0.25">
      <c r="A114">
        <f t="shared" ref="A114:B120" si="42">A47</f>
        <v>19</v>
      </c>
      <c r="B114" s="18" t="str">
        <f t="shared" si="42"/>
        <v>JJ</v>
      </c>
      <c r="C114" s="222"/>
      <c r="D114" s="222"/>
      <c r="E114" s="225"/>
      <c r="F114" s="223"/>
      <c r="G114" s="224"/>
      <c r="H114" s="59">
        <f t="shared" si="41"/>
        <v>0</v>
      </c>
      <c r="I114" s="15">
        <f>H114*Usage!$K$26/1000</f>
        <v>0</v>
      </c>
      <c r="L114" s="4">
        <f t="shared" si="38"/>
        <v>19</v>
      </c>
      <c r="M114" s="18" t="str">
        <f t="shared" si="31"/>
        <v>JJ</v>
      </c>
      <c r="N114" s="18">
        <f t="shared" si="23"/>
        <v>0</v>
      </c>
      <c r="O114" s="18">
        <f t="shared" si="24"/>
        <v>0</v>
      </c>
      <c r="P114" s="18">
        <f t="shared" si="25"/>
        <v>0</v>
      </c>
      <c r="Q114" s="18">
        <f t="shared" si="26"/>
        <v>0</v>
      </c>
      <c r="R114" s="18">
        <f t="shared" si="27"/>
        <v>0</v>
      </c>
      <c r="S114" s="238"/>
      <c r="T114" s="18">
        <f t="shared" si="22"/>
        <v>0</v>
      </c>
    </row>
    <row r="115" spans="1:23" x14ac:dyDescent="0.25">
      <c r="A115">
        <f t="shared" si="42"/>
        <v>19</v>
      </c>
      <c r="B115" s="18" t="str">
        <f t="shared" si="42"/>
        <v>JJ</v>
      </c>
      <c r="C115" s="222"/>
      <c r="D115" s="222"/>
      <c r="E115" s="225"/>
      <c r="F115" s="223"/>
      <c r="G115" s="224"/>
      <c r="H115" s="59">
        <f t="shared" si="41"/>
        <v>0</v>
      </c>
      <c r="I115" s="15">
        <f>H115*Usage!$K$26/1000</f>
        <v>0</v>
      </c>
      <c r="L115" s="4">
        <f t="shared" si="38"/>
        <v>19</v>
      </c>
      <c r="M115" s="18" t="str">
        <f t="shared" si="31"/>
        <v>JJ</v>
      </c>
      <c r="N115" s="18">
        <f t="shared" si="23"/>
        <v>0</v>
      </c>
      <c r="O115" s="18">
        <f t="shared" si="24"/>
        <v>0</v>
      </c>
      <c r="P115" s="18">
        <f t="shared" si="25"/>
        <v>0</v>
      </c>
      <c r="Q115" s="18">
        <f t="shared" si="26"/>
        <v>0</v>
      </c>
      <c r="R115" s="18">
        <f t="shared" si="27"/>
        <v>0</v>
      </c>
      <c r="S115" s="238"/>
      <c r="T115" s="18">
        <f t="shared" si="22"/>
        <v>0</v>
      </c>
    </row>
    <row r="116" spans="1:23" x14ac:dyDescent="0.25">
      <c r="A116">
        <f t="shared" si="42"/>
        <v>20</v>
      </c>
      <c r="B116" s="18" t="str">
        <f t="shared" si="42"/>
        <v>KK</v>
      </c>
      <c r="C116" s="222"/>
      <c r="D116" s="222"/>
      <c r="E116" s="225"/>
      <c r="F116" s="223"/>
      <c r="G116" s="224"/>
      <c r="H116" s="59">
        <f t="shared" si="41"/>
        <v>0</v>
      </c>
      <c r="I116" s="15">
        <f>H116*Usage!$K$27/1000</f>
        <v>0</v>
      </c>
      <c r="L116" s="4">
        <f t="shared" si="38"/>
        <v>20</v>
      </c>
      <c r="M116" s="18" t="str">
        <f t="shared" si="31"/>
        <v>KK</v>
      </c>
      <c r="N116" s="18">
        <f t="shared" si="23"/>
        <v>0</v>
      </c>
      <c r="O116" s="18">
        <f t="shared" si="24"/>
        <v>0</v>
      </c>
      <c r="P116" s="18">
        <f t="shared" si="25"/>
        <v>0</v>
      </c>
      <c r="Q116" s="18">
        <f t="shared" si="26"/>
        <v>0</v>
      </c>
      <c r="R116" s="18">
        <f t="shared" si="27"/>
        <v>0</v>
      </c>
      <c r="S116" s="238"/>
      <c r="T116" s="18">
        <f t="shared" si="22"/>
        <v>0</v>
      </c>
    </row>
    <row r="117" spans="1:23" x14ac:dyDescent="0.25">
      <c r="A117">
        <f t="shared" si="42"/>
        <v>20</v>
      </c>
      <c r="B117" s="18" t="str">
        <f t="shared" si="42"/>
        <v>KK</v>
      </c>
      <c r="C117" s="222"/>
      <c r="D117" s="222"/>
      <c r="E117" s="225"/>
      <c r="F117" s="223"/>
      <c r="G117" s="224"/>
      <c r="H117" s="59">
        <f t="shared" si="41"/>
        <v>0</v>
      </c>
      <c r="I117" s="15">
        <f>H117*Usage!$K$27/1000</f>
        <v>0</v>
      </c>
      <c r="L117" s="4">
        <f t="shared" si="38"/>
        <v>20</v>
      </c>
      <c r="M117" s="18" t="str">
        <f t="shared" si="31"/>
        <v>KK</v>
      </c>
      <c r="N117" s="18">
        <f t="shared" si="23"/>
        <v>0</v>
      </c>
      <c r="O117" s="18">
        <f t="shared" si="24"/>
        <v>0</v>
      </c>
      <c r="P117" s="18">
        <f t="shared" si="25"/>
        <v>0</v>
      </c>
      <c r="Q117" s="18">
        <f t="shared" si="26"/>
        <v>0</v>
      </c>
      <c r="R117" s="18">
        <f t="shared" si="27"/>
        <v>0</v>
      </c>
      <c r="S117" s="238"/>
      <c r="T117" s="18">
        <f t="shared" si="22"/>
        <v>0</v>
      </c>
    </row>
    <row r="118" spans="1:23" x14ac:dyDescent="0.25">
      <c r="A118">
        <f t="shared" si="42"/>
        <v>21</v>
      </c>
      <c r="B118" s="18" t="str">
        <f t="shared" si="42"/>
        <v>LL</v>
      </c>
      <c r="C118" s="222"/>
      <c r="D118" s="222"/>
      <c r="E118" s="225"/>
      <c r="F118" s="223"/>
      <c r="G118" s="224"/>
      <c r="H118" s="59">
        <f t="shared" si="41"/>
        <v>0</v>
      </c>
      <c r="I118" s="15">
        <f>H118*Usage!$K$28/1000</f>
        <v>0</v>
      </c>
      <c r="L118" s="4">
        <f t="shared" si="38"/>
        <v>21</v>
      </c>
      <c r="M118" s="18" t="str">
        <f t="shared" si="31"/>
        <v>LL</v>
      </c>
      <c r="N118" s="18">
        <f t="shared" si="23"/>
        <v>0</v>
      </c>
      <c r="O118" s="18">
        <f t="shared" si="24"/>
        <v>0</v>
      </c>
      <c r="P118" s="18">
        <f t="shared" si="25"/>
        <v>0</v>
      </c>
      <c r="Q118" s="18">
        <f t="shared" si="26"/>
        <v>0</v>
      </c>
      <c r="R118" s="18">
        <f t="shared" si="27"/>
        <v>0</v>
      </c>
      <c r="S118" s="238"/>
      <c r="T118" s="18">
        <f t="shared" si="22"/>
        <v>0</v>
      </c>
    </row>
    <row r="119" spans="1:23" x14ac:dyDescent="0.25">
      <c r="A119">
        <f t="shared" si="42"/>
        <v>21</v>
      </c>
      <c r="B119" s="18" t="str">
        <f t="shared" si="42"/>
        <v>LL</v>
      </c>
      <c r="C119" s="222"/>
      <c r="D119" s="222"/>
      <c r="E119" s="225"/>
      <c r="F119" s="223"/>
      <c r="G119" s="224"/>
      <c r="H119" s="59">
        <f t="shared" si="41"/>
        <v>0</v>
      </c>
      <c r="I119" s="15">
        <f>H119*Usage!$K$28/1000</f>
        <v>0</v>
      </c>
      <c r="L119" s="4">
        <f t="shared" si="38"/>
        <v>21</v>
      </c>
      <c r="M119" s="18" t="str">
        <f t="shared" si="31"/>
        <v>LL</v>
      </c>
      <c r="N119" s="18">
        <f t="shared" si="23"/>
        <v>0</v>
      </c>
      <c r="O119" s="18">
        <f t="shared" si="24"/>
        <v>0</v>
      </c>
      <c r="P119" s="18">
        <f t="shared" si="25"/>
        <v>0</v>
      </c>
      <c r="Q119" s="18">
        <f t="shared" si="26"/>
        <v>0</v>
      </c>
      <c r="R119" s="18">
        <f t="shared" si="27"/>
        <v>0</v>
      </c>
      <c r="S119" s="238"/>
      <c r="T119" s="18">
        <f t="shared" si="22"/>
        <v>0</v>
      </c>
    </row>
    <row r="120" spans="1:23" x14ac:dyDescent="0.25">
      <c r="A120">
        <f t="shared" si="42"/>
        <v>22</v>
      </c>
      <c r="B120" s="18" t="str">
        <f t="shared" si="42"/>
        <v>MM</v>
      </c>
      <c r="C120" s="222"/>
      <c r="D120" s="222"/>
      <c r="E120" s="225"/>
      <c r="F120" s="223"/>
      <c r="G120" s="224"/>
      <c r="H120" s="59">
        <f t="shared" si="41"/>
        <v>0</v>
      </c>
      <c r="I120" s="15">
        <f>H120*Usage!$K$29/1000</f>
        <v>0</v>
      </c>
      <c r="L120" s="4">
        <f t="shared" si="38"/>
        <v>22</v>
      </c>
      <c r="M120" s="18" t="str">
        <f t="shared" si="31"/>
        <v>MM</v>
      </c>
      <c r="N120" s="18">
        <f t="shared" si="23"/>
        <v>0</v>
      </c>
      <c r="O120" s="18">
        <f t="shared" si="24"/>
        <v>0</v>
      </c>
      <c r="P120" s="18">
        <f t="shared" si="25"/>
        <v>0</v>
      </c>
      <c r="Q120" s="18">
        <f t="shared" si="26"/>
        <v>0</v>
      </c>
      <c r="R120" s="18">
        <f t="shared" si="27"/>
        <v>0</v>
      </c>
      <c r="S120" s="238"/>
      <c r="T120" s="18">
        <f t="shared" si="22"/>
        <v>0</v>
      </c>
    </row>
    <row r="121" spans="1:23" x14ac:dyDescent="0.25">
      <c r="A121">
        <f t="shared" ref="A121:B123" si="43">A54</f>
        <v>22</v>
      </c>
      <c r="B121" s="18" t="str">
        <f t="shared" si="43"/>
        <v>MM</v>
      </c>
      <c r="C121" s="222"/>
      <c r="D121" s="222"/>
      <c r="E121" s="225"/>
      <c r="F121" s="223"/>
      <c r="G121" s="224"/>
      <c r="H121" s="59">
        <f t="shared" si="41"/>
        <v>0</v>
      </c>
      <c r="I121" s="15">
        <f>H121*Usage!$K$29/1000</f>
        <v>0</v>
      </c>
      <c r="L121" s="4">
        <f t="shared" si="38"/>
        <v>22</v>
      </c>
      <c r="M121" s="18" t="str">
        <f t="shared" si="31"/>
        <v>MM</v>
      </c>
      <c r="N121" s="18">
        <f t="shared" si="23"/>
        <v>0</v>
      </c>
      <c r="O121" s="18">
        <f t="shared" si="24"/>
        <v>0</v>
      </c>
      <c r="P121" s="18">
        <f t="shared" si="25"/>
        <v>0</v>
      </c>
      <c r="Q121" s="18">
        <f t="shared" si="26"/>
        <v>0</v>
      </c>
      <c r="R121" s="18">
        <f t="shared" si="27"/>
        <v>0</v>
      </c>
      <c r="S121" s="238"/>
      <c r="T121" s="18">
        <f t="shared" si="22"/>
        <v>0</v>
      </c>
    </row>
    <row r="122" spans="1:23" x14ac:dyDescent="0.25">
      <c r="A122">
        <f t="shared" si="43"/>
        <v>23</v>
      </c>
      <c r="B122" s="18" t="str">
        <f t="shared" si="43"/>
        <v>NN</v>
      </c>
      <c r="C122" s="222"/>
      <c r="D122" s="222"/>
      <c r="E122" s="225"/>
      <c r="F122" s="223"/>
      <c r="G122" s="224"/>
      <c r="H122" s="59">
        <f t="shared" si="41"/>
        <v>0</v>
      </c>
      <c r="I122" s="15">
        <f>H122*Usage!$K$30/1000</f>
        <v>0</v>
      </c>
      <c r="L122" s="4">
        <f t="shared" si="38"/>
        <v>23</v>
      </c>
      <c r="M122" s="18" t="str">
        <f t="shared" si="31"/>
        <v>NN</v>
      </c>
      <c r="N122" s="18">
        <f t="shared" si="23"/>
        <v>0</v>
      </c>
      <c r="O122" s="18">
        <f t="shared" si="24"/>
        <v>0</v>
      </c>
      <c r="P122" s="18">
        <f t="shared" si="25"/>
        <v>0</v>
      </c>
      <c r="Q122" s="18">
        <f t="shared" si="26"/>
        <v>0</v>
      </c>
      <c r="R122" s="18">
        <f t="shared" si="27"/>
        <v>0</v>
      </c>
      <c r="S122" s="238"/>
      <c r="T122" s="18">
        <f t="shared" si="22"/>
        <v>0</v>
      </c>
    </row>
    <row r="123" spans="1:23" x14ac:dyDescent="0.25">
      <c r="A123">
        <f t="shared" si="43"/>
        <v>23</v>
      </c>
      <c r="B123" s="18" t="str">
        <f t="shared" si="43"/>
        <v>NN</v>
      </c>
      <c r="C123" s="222"/>
      <c r="D123" s="222"/>
      <c r="E123" s="225"/>
      <c r="F123" s="223"/>
      <c r="G123" s="224"/>
      <c r="H123" s="59">
        <f t="shared" si="41"/>
        <v>0</v>
      </c>
      <c r="I123" s="15">
        <f>H123*Usage!$K$30/1000</f>
        <v>0</v>
      </c>
      <c r="L123" s="4">
        <f t="shared" si="38"/>
        <v>23</v>
      </c>
      <c r="M123" s="18" t="str">
        <f t="shared" si="31"/>
        <v>NN</v>
      </c>
      <c r="N123" s="18">
        <f t="shared" si="23"/>
        <v>0</v>
      </c>
      <c r="O123" s="18">
        <f t="shared" si="24"/>
        <v>0</v>
      </c>
      <c r="P123" s="18">
        <f t="shared" si="25"/>
        <v>0</v>
      </c>
      <c r="Q123" s="18">
        <f t="shared" si="26"/>
        <v>0</v>
      </c>
      <c r="R123" s="18">
        <f t="shared" si="27"/>
        <v>0</v>
      </c>
      <c r="S123" s="238"/>
      <c r="T123" s="18">
        <f t="shared" si="22"/>
        <v>0</v>
      </c>
    </row>
    <row r="124" spans="1:23" x14ac:dyDescent="0.25">
      <c r="B124" s="4"/>
      <c r="F124" s="323">
        <f>SUM(F74:F123)</f>
        <v>0</v>
      </c>
      <c r="H124" s="7"/>
      <c r="I124" s="22">
        <f>SUM(I74:I123)</f>
        <v>0</v>
      </c>
      <c r="M124" s="18">
        <f t="shared" si="31"/>
        <v>0</v>
      </c>
      <c r="N124" s="18">
        <f t="shared" si="23"/>
        <v>0</v>
      </c>
      <c r="O124" s="18">
        <f t="shared" si="24"/>
        <v>0</v>
      </c>
      <c r="P124" s="18">
        <f t="shared" si="25"/>
        <v>0</v>
      </c>
      <c r="Q124" s="18">
        <f t="shared" si="26"/>
        <v>0</v>
      </c>
      <c r="R124" s="18">
        <f t="shared" si="27"/>
        <v>0</v>
      </c>
      <c r="S124" s="239"/>
      <c r="T124" s="18">
        <f t="shared" si="22"/>
        <v>0</v>
      </c>
    </row>
    <row r="126" spans="1:23" ht="18.75" x14ac:dyDescent="0.3">
      <c r="B126" s="131" t="s">
        <v>257</v>
      </c>
      <c r="C126" s="397" t="s">
        <v>303</v>
      </c>
      <c r="D126" s="392"/>
      <c r="E126" s="392"/>
      <c r="F126" s="392"/>
      <c r="G126" s="392"/>
      <c r="H126" s="392"/>
      <c r="I126" s="393"/>
      <c r="M126" s="156" t="s">
        <v>287</v>
      </c>
      <c r="N126" s="391" t="s">
        <v>54</v>
      </c>
      <c r="O126" s="392"/>
      <c r="P126" s="392"/>
      <c r="Q126" s="392"/>
      <c r="R126" s="392"/>
      <c r="S126" s="392"/>
      <c r="T126" s="392"/>
      <c r="U126" s="393"/>
    </row>
    <row r="127" spans="1:23" ht="45" x14ac:dyDescent="0.25">
      <c r="B127" s="5" t="s">
        <v>3</v>
      </c>
      <c r="C127" s="129" t="s">
        <v>18</v>
      </c>
      <c r="D127" s="179" t="s">
        <v>21</v>
      </c>
      <c r="E127" s="5" t="s">
        <v>4</v>
      </c>
      <c r="F127" s="180" t="s">
        <v>5</v>
      </c>
      <c r="G127" s="30" t="s">
        <v>6</v>
      </c>
      <c r="H127" s="16" t="s">
        <v>19</v>
      </c>
      <c r="I127" s="30" t="s">
        <v>17</v>
      </c>
      <c r="L127" s="106"/>
      <c r="M127" s="119" t="s">
        <v>3</v>
      </c>
      <c r="N127" s="157" t="s">
        <v>20</v>
      </c>
      <c r="O127" s="158" t="s">
        <v>21</v>
      </c>
      <c r="P127" s="158" t="s">
        <v>4</v>
      </c>
      <c r="Q127" s="158" t="s">
        <v>5</v>
      </c>
      <c r="R127" s="16" t="s">
        <v>6</v>
      </c>
      <c r="S127" s="30" t="s">
        <v>308</v>
      </c>
      <c r="T127" s="30" t="s">
        <v>49</v>
      </c>
      <c r="U127" s="107" t="s">
        <v>147</v>
      </c>
    </row>
    <row r="128" spans="1:23" x14ac:dyDescent="0.25">
      <c r="A128">
        <v>1</v>
      </c>
      <c r="B128" s="6">
        <f t="shared" ref="B128:B174" si="44">B7</f>
        <v>0</v>
      </c>
      <c r="C128" s="230"/>
      <c r="D128" s="218"/>
      <c r="E128" s="220"/>
      <c r="F128" s="231"/>
      <c r="G128" s="221"/>
      <c r="H128" s="47">
        <f>F128*G128</f>
        <v>0</v>
      </c>
      <c r="I128" s="115">
        <f>H128*Usage!$K$8/1000</f>
        <v>0</v>
      </c>
      <c r="L128" s="106">
        <f t="shared" ref="L128:R133" si="45">A128</f>
        <v>1</v>
      </c>
      <c r="M128" s="6">
        <f t="shared" si="45"/>
        <v>0</v>
      </c>
      <c r="N128" s="117">
        <f t="shared" si="45"/>
        <v>0</v>
      </c>
      <c r="O128" s="110">
        <f t="shared" si="45"/>
        <v>0</v>
      </c>
      <c r="P128" s="6">
        <f t="shared" si="45"/>
        <v>0</v>
      </c>
      <c r="Q128" s="110">
        <f t="shared" si="45"/>
        <v>0</v>
      </c>
      <c r="R128" s="6">
        <f t="shared" si="45"/>
        <v>0</v>
      </c>
      <c r="S128" s="218">
        <v>120</v>
      </c>
      <c r="T128" s="6">
        <f>Q128*R128*S128</f>
        <v>0</v>
      </c>
      <c r="U128" s="111">
        <f t="shared" ref="U128:U131" si="46">T128-T74</f>
        <v>0</v>
      </c>
      <c r="V128" s="4"/>
      <c r="W128" s="4"/>
    </row>
    <row r="129" spans="1:23" x14ac:dyDescent="0.25">
      <c r="A129">
        <v>1</v>
      </c>
      <c r="B129" s="18">
        <f t="shared" si="44"/>
        <v>0</v>
      </c>
      <c r="C129" s="232"/>
      <c r="D129" s="222"/>
      <c r="E129" s="223"/>
      <c r="F129" s="233"/>
      <c r="G129" s="224"/>
      <c r="H129" s="167">
        <f t="shared" ref="H129:H149" si="47">F129*G129</f>
        <v>0</v>
      </c>
      <c r="I129" s="116">
        <f>H129*Usage!$K$8/1000</f>
        <v>0</v>
      </c>
      <c r="L129" s="106">
        <f t="shared" si="45"/>
        <v>1</v>
      </c>
      <c r="M129" s="18">
        <f t="shared" si="45"/>
        <v>0</v>
      </c>
      <c r="N129" s="106">
        <f t="shared" si="45"/>
        <v>0</v>
      </c>
      <c r="O129" s="4">
        <f t="shared" si="45"/>
        <v>0</v>
      </c>
      <c r="P129" s="18">
        <f t="shared" si="45"/>
        <v>0</v>
      </c>
      <c r="Q129" s="4">
        <f t="shared" si="45"/>
        <v>0</v>
      </c>
      <c r="R129" s="18">
        <f t="shared" si="45"/>
        <v>0</v>
      </c>
      <c r="S129" s="222"/>
      <c r="T129" s="18">
        <f t="shared" ref="T129:T130" si="48">Q129*R129*S129</f>
        <v>0</v>
      </c>
      <c r="U129" s="112">
        <f t="shared" ref="U129:U130" si="49">T129-T75</f>
        <v>0</v>
      </c>
      <c r="V129" s="4"/>
      <c r="W129" s="4"/>
    </row>
    <row r="130" spans="1:23" x14ac:dyDescent="0.25">
      <c r="A130">
        <v>1</v>
      </c>
      <c r="B130" s="18">
        <f t="shared" si="44"/>
        <v>0</v>
      </c>
      <c r="C130" s="232"/>
      <c r="D130" s="222"/>
      <c r="E130" s="223"/>
      <c r="F130" s="233"/>
      <c r="G130" s="224"/>
      <c r="H130" s="167">
        <f t="shared" si="47"/>
        <v>0</v>
      </c>
      <c r="I130" s="116">
        <f>H130*Usage!$K$8/1000</f>
        <v>0</v>
      </c>
      <c r="L130" s="106">
        <f t="shared" si="45"/>
        <v>1</v>
      </c>
      <c r="M130" s="18">
        <f t="shared" si="45"/>
        <v>0</v>
      </c>
      <c r="N130" s="106">
        <f t="shared" si="45"/>
        <v>0</v>
      </c>
      <c r="O130" s="4">
        <f t="shared" si="45"/>
        <v>0</v>
      </c>
      <c r="P130" s="18">
        <f t="shared" si="45"/>
        <v>0</v>
      </c>
      <c r="Q130" s="4">
        <f t="shared" si="45"/>
        <v>0</v>
      </c>
      <c r="R130" s="18">
        <f t="shared" si="45"/>
        <v>0</v>
      </c>
      <c r="S130" s="222"/>
      <c r="T130" s="18">
        <f t="shared" si="48"/>
        <v>0</v>
      </c>
      <c r="U130" s="112">
        <f t="shared" si="49"/>
        <v>0</v>
      </c>
      <c r="V130" s="4"/>
      <c r="W130" s="4"/>
    </row>
    <row r="131" spans="1:23" x14ac:dyDescent="0.25">
      <c r="A131">
        <v>1</v>
      </c>
      <c r="B131" s="18">
        <f t="shared" si="44"/>
        <v>0</v>
      </c>
      <c r="C131" s="232"/>
      <c r="D131" s="222"/>
      <c r="E131" s="223"/>
      <c r="F131" s="233"/>
      <c r="G131" s="224"/>
      <c r="H131" s="167">
        <f t="shared" si="47"/>
        <v>0</v>
      </c>
      <c r="I131" s="116">
        <f>H131*Usage!$K$8/1000</f>
        <v>0</v>
      </c>
      <c r="L131" s="106">
        <f t="shared" si="45"/>
        <v>1</v>
      </c>
      <c r="M131" s="18">
        <f t="shared" si="45"/>
        <v>0</v>
      </c>
      <c r="N131" s="106">
        <f t="shared" si="45"/>
        <v>0</v>
      </c>
      <c r="O131" s="4">
        <f t="shared" si="45"/>
        <v>0</v>
      </c>
      <c r="P131" s="18">
        <f t="shared" si="45"/>
        <v>0</v>
      </c>
      <c r="Q131" s="4">
        <f t="shared" si="45"/>
        <v>0</v>
      </c>
      <c r="R131" s="18">
        <f t="shared" si="45"/>
        <v>0</v>
      </c>
      <c r="S131" s="222">
        <v>120</v>
      </c>
      <c r="T131" s="18">
        <f t="shared" ref="T131" si="50">Q131*R131*S131</f>
        <v>0</v>
      </c>
      <c r="U131" s="112">
        <f t="shared" si="46"/>
        <v>0</v>
      </c>
      <c r="W131" s="4"/>
    </row>
    <row r="132" spans="1:23" x14ac:dyDescent="0.25">
      <c r="A132">
        <v>1</v>
      </c>
      <c r="B132" s="18">
        <f t="shared" si="44"/>
        <v>0</v>
      </c>
      <c r="C132" s="232"/>
      <c r="D132" s="222"/>
      <c r="E132" s="223"/>
      <c r="F132" s="233"/>
      <c r="G132" s="224"/>
      <c r="H132" s="167">
        <f t="shared" si="47"/>
        <v>0</v>
      </c>
      <c r="I132" s="116">
        <f>H132*Usage!$K$8/1000</f>
        <v>0</v>
      </c>
      <c r="L132" s="106">
        <f t="shared" si="45"/>
        <v>1</v>
      </c>
      <c r="M132" s="18">
        <f t="shared" si="45"/>
        <v>0</v>
      </c>
      <c r="N132" s="106">
        <f t="shared" si="45"/>
        <v>0</v>
      </c>
      <c r="O132" s="4">
        <f t="shared" si="45"/>
        <v>0</v>
      </c>
      <c r="P132" s="18">
        <f t="shared" si="45"/>
        <v>0</v>
      </c>
      <c r="Q132" s="4">
        <f t="shared" si="45"/>
        <v>0</v>
      </c>
      <c r="R132" s="18">
        <f t="shared" si="45"/>
        <v>0</v>
      </c>
      <c r="S132" s="222">
        <v>120</v>
      </c>
      <c r="T132" s="18">
        <f t="shared" ref="T132:T177" si="51">Q132*R132*S132</f>
        <v>0</v>
      </c>
      <c r="U132" s="112">
        <f t="shared" ref="U132:U177" si="52">T132-T78</f>
        <v>0</v>
      </c>
    </row>
    <row r="133" spans="1:23" x14ac:dyDescent="0.25">
      <c r="A133">
        <v>2</v>
      </c>
      <c r="B133" s="18">
        <f t="shared" si="44"/>
        <v>0</v>
      </c>
      <c r="C133" s="232"/>
      <c r="D133" s="222"/>
      <c r="E133" s="223"/>
      <c r="F133" s="233"/>
      <c r="G133" s="224"/>
      <c r="H133" s="167">
        <f t="shared" si="47"/>
        <v>0</v>
      </c>
      <c r="I133" s="116">
        <f>H133*Usage!$K$9/1000</f>
        <v>0</v>
      </c>
      <c r="L133" s="106">
        <f t="shared" si="45"/>
        <v>2</v>
      </c>
      <c r="M133" s="18">
        <f t="shared" si="45"/>
        <v>0</v>
      </c>
      <c r="N133" s="106">
        <f t="shared" si="45"/>
        <v>0</v>
      </c>
      <c r="O133" s="4">
        <f t="shared" si="45"/>
        <v>0</v>
      </c>
      <c r="P133" s="18">
        <f t="shared" si="45"/>
        <v>0</v>
      </c>
      <c r="Q133" s="4">
        <f t="shared" si="45"/>
        <v>0</v>
      </c>
      <c r="R133" s="18">
        <f t="shared" si="45"/>
        <v>0</v>
      </c>
      <c r="S133" s="222">
        <v>120</v>
      </c>
      <c r="T133" s="18">
        <f t="shared" si="51"/>
        <v>0</v>
      </c>
      <c r="U133" s="112">
        <f t="shared" si="52"/>
        <v>0</v>
      </c>
    </row>
    <row r="134" spans="1:23" x14ac:dyDescent="0.25">
      <c r="A134">
        <v>2</v>
      </c>
      <c r="B134" s="18">
        <f t="shared" si="44"/>
        <v>0</v>
      </c>
      <c r="C134" s="232"/>
      <c r="D134" s="222"/>
      <c r="E134" s="223"/>
      <c r="F134" s="233"/>
      <c r="G134" s="224"/>
      <c r="H134" s="167">
        <f t="shared" si="47"/>
        <v>0</v>
      </c>
      <c r="I134" s="116">
        <f>H134*Usage!$K$9/1000</f>
        <v>0</v>
      </c>
      <c r="L134" s="106">
        <f t="shared" ref="L134:L162" si="53">A134</f>
        <v>2</v>
      </c>
      <c r="M134" s="18">
        <f t="shared" ref="M134:M162" si="54">B134</f>
        <v>0</v>
      </c>
      <c r="N134" s="106"/>
      <c r="O134" s="4"/>
      <c r="P134" s="18"/>
      <c r="Q134" s="4"/>
      <c r="R134" s="18"/>
      <c r="S134" s="222"/>
      <c r="T134" s="18">
        <f t="shared" si="51"/>
        <v>0</v>
      </c>
      <c r="U134" s="112">
        <f t="shared" si="52"/>
        <v>0</v>
      </c>
    </row>
    <row r="135" spans="1:23" x14ac:dyDescent="0.25">
      <c r="A135">
        <v>2</v>
      </c>
      <c r="B135" s="18">
        <f t="shared" si="44"/>
        <v>0</v>
      </c>
      <c r="C135" s="232"/>
      <c r="D135" s="222"/>
      <c r="E135" s="223"/>
      <c r="F135" s="233"/>
      <c r="G135" s="224"/>
      <c r="H135" s="167">
        <f t="shared" si="47"/>
        <v>0</v>
      </c>
      <c r="I135" s="116">
        <f>H135*Usage!$K$9/1000</f>
        <v>0</v>
      </c>
      <c r="L135" s="106">
        <f t="shared" si="53"/>
        <v>2</v>
      </c>
      <c r="M135" s="18">
        <f t="shared" si="54"/>
        <v>0</v>
      </c>
      <c r="N135" s="106">
        <f>C135</f>
        <v>0</v>
      </c>
      <c r="O135" s="4">
        <f>D135</f>
        <v>0</v>
      </c>
      <c r="P135" s="18">
        <f>E135</f>
        <v>0</v>
      </c>
      <c r="Q135" s="4">
        <f>F135</f>
        <v>0</v>
      </c>
      <c r="R135" s="18">
        <f>G135</f>
        <v>0</v>
      </c>
      <c r="S135" s="222">
        <f>R135*120</f>
        <v>0</v>
      </c>
      <c r="T135" s="18">
        <f t="shared" si="51"/>
        <v>0</v>
      </c>
      <c r="U135" s="112">
        <f t="shared" si="52"/>
        <v>0</v>
      </c>
    </row>
    <row r="136" spans="1:23" x14ac:dyDescent="0.25">
      <c r="A136">
        <v>3</v>
      </c>
      <c r="B136" s="18">
        <f t="shared" si="44"/>
        <v>0</v>
      </c>
      <c r="C136" s="232"/>
      <c r="D136" s="222"/>
      <c r="E136" s="223"/>
      <c r="F136" s="233"/>
      <c r="G136" s="224"/>
      <c r="H136" s="167">
        <f t="shared" si="47"/>
        <v>0</v>
      </c>
      <c r="I136" s="116">
        <f>H136*Usage!$K$10/1000</f>
        <v>0</v>
      </c>
      <c r="L136" s="106">
        <f t="shared" si="53"/>
        <v>3</v>
      </c>
      <c r="M136" s="18">
        <f t="shared" si="54"/>
        <v>0</v>
      </c>
      <c r="N136" s="106"/>
      <c r="O136" s="4"/>
      <c r="P136" s="18"/>
      <c r="Q136" s="4"/>
      <c r="R136" s="18"/>
      <c r="S136" s="222"/>
      <c r="T136" s="18">
        <f t="shared" si="51"/>
        <v>0</v>
      </c>
      <c r="U136" s="112">
        <f t="shared" si="52"/>
        <v>0</v>
      </c>
    </row>
    <row r="137" spans="1:23" x14ac:dyDescent="0.25">
      <c r="A137">
        <v>3</v>
      </c>
      <c r="B137" s="18">
        <f t="shared" si="44"/>
        <v>0</v>
      </c>
      <c r="C137" s="232"/>
      <c r="D137" s="222"/>
      <c r="E137" s="223"/>
      <c r="F137" s="233"/>
      <c r="G137" s="224"/>
      <c r="H137" s="167">
        <f t="shared" si="47"/>
        <v>0</v>
      </c>
      <c r="I137" s="116">
        <f>H137*Usage!$K$10/1000</f>
        <v>0</v>
      </c>
      <c r="L137" s="106">
        <f t="shared" si="53"/>
        <v>3</v>
      </c>
      <c r="M137" s="18">
        <f t="shared" si="54"/>
        <v>0</v>
      </c>
      <c r="N137" s="106">
        <f>C137</f>
        <v>0</v>
      </c>
      <c r="O137" s="4">
        <f>D137</f>
        <v>0</v>
      </c>
      <c r="P137" s="18">
        <f>E137</f>
        <v>0</v>
      </c>
      <c r="Q137" s="4">
        <f>F137</f>
        <v>0</v>
      </c>
      <c r="R137" s="18">
        <f>G137</f>
        <v>0</v>
      </c>
      <c r="S137" s="222">
        <f>R137*138</f>
        <v>0</v>
      </c>
      <c r="T137" s="18">
        <f t="shared" si="51"/>
        <v>0</v>
      </c>
      <c r="U137" s="112">
        <f t="shared" si="52"/>
        <v>0</v>
      </c>
    </row>
    <row r="138" spans="1:23" x14ac:dyDescent="0.25">
      <c r="A138">
        <v>4</v>
      </c>
      <c r="B138" s="18">
        <f t="shared" si="44"/>
        <v>0</v>
      </c>
      <c r="C138" s="232"/>
      <c r="D138" s="222"/>
      <c r="E138" s="223"/>
      <c r="F138" s="233"/>
      <c r="G138" s="224"/>
      <c r="H138" s="167">
        <f t="shared" si="47"/>
        <v>0</v>
      </c>
      <c r="I138" s="116">
        <f>H138*Usage!$K$11/1000</f>
        <v>0</v>
      </c>
      <c r="L138" s="106">
        <f t="shared" si="53"/>
        <v>4</v>
      </c>
      <c r="M138" s="18">
        <f t="shared" si="54"/>
        <v>0</v>
      </c>
      <c r="N138" s="106"/>
      <c r="O138" s="4"/>
      <c r="P138" s="18"/>
      <c r="Q138" s="4"/>
      <c r="R138" s="18"/>
      <c r="S138" s="222"/>
      <c r="T138" s="18">
        <f t="shared" si="51"/>
        <v>0</v>
      </c>
      <c r="U138" s="112">
        <f t="shared" si="52"/>
        <v>0</v>
      </c>
    </row>
    <row r="139" spans="1:23" x14ac:dyDescent="0.25">
      <c r="A139">
        <v>4</v>
      </c>
      <c r="B139" s="18">
        <f t="shared" si="44"/>
        <v>0</v>
      </c>
      <c r="C139" s="232"/>
      <c r="D139" s="222"/>
      <c r="E139" s="223"/>
      <c r="F139" s="233"/>
      <c r="G139" s="224"/>
      <c r="H139" s="167">
        <f t="shared" si="47"/>
        <v>0</v>
      </c>
      <c r="I139" s="116">
        <f>H139*Usage!$K$11/1000</f>
        <v>0</v>
      </c>
      <c r="L139" s="106">
        <f t="shared" si="53"/>
        <v>4</v>
      </c>
      <c r="M139" s="18">
        <f t="shared" si="54"/>
        <v>0</v>
      </c>
      <c r="N139" s="106">
        <f>C139</f>
        <v>0</v>
      </c>
      <c r="O139" s="4">
        <f>D139</f>
        <v>0</v>
      </c>
      <c r="P139" s="18">
        <f>E139</f>
        <v>0</v>
      </c>
      <c r="Q139" s="4">
        <f>F139</f>
        <v>0</v>
      </c>
      <c r="R139" s="18">
        <f>G139</f>
        <v>0</v>
      </c>
      <c r="S139" s="222">
        <f>R139*100</f>
        <v>0</v>
      </c>
      <c r="T139" s="18">
        <f t="shared" si="51"/>
        <v>0</v>
      </c>
      <c r="U139" s="112">
        <f t="shared" si="52"/>
        <v>0</v>
      </c>
    </row>
    <row r="140" spans="1:23" x14ac:dyDescent="0.25">
      <c r="A140">
        <v>5</v>
      </c>
      <c r="B140" s="18">
        <f t="shared" si="44"/>
        <v>0</v>
      </c>
      <c r="C140" s="232"/>
      <c r="D140" s="222"/>
      <c r="E140" s="223"/>
      <c r="F140" s="233"/>
      <c r="G140" s="224"/>
      <c r="H140" s="167">
        <f t="shared" si="47"/>
        <v>0</v>
      </c>
      <c r="I140" s="116">
        <f>H140*Usage!$K$12/1000</f>
        <v>0</v>
      </c>
      <c r="L140" s="106">
        <f t="shared" si="53"/>
        <v>5</v>
      </c>
      <c r="M140" s="18">
        <f t="shared" si="54"/>
        <v>0</v>
      </c>
      <c r="N140" s="106"/>
      <c r="O140" s="4"/>
      <c r="P140" s="18"/>
      <c r="Q140" s="4"/>
      <c r="R140" s="18"/>
      <c r="S140" s="222"/>
      <c r="T140" s="18">
        <f t="shared" si="51"/>
        <v>0</v>
      </c>
      <c r="U140" s="112">
        <f t="shared" si="52"/>
        <v>0</v>
      </c>
    </row>
    <row r="141" spans="1:23" x14ac:dyDescent="0.25">
      <c r="A141">
        <v>5</v>
      </c>
      <c r="B141" s="18">
        <f t="shared" si="44"/>
        <v>0</v>
      </c>
      <c r="C141" s="232"/>
      <c r="D141" s="222"/>
      <c r="E141" s="223"/>
      <c r="F141" s="233"/>
      <c r="G141" s="224"/>
      <c r="H141" s="167">
        <f t="shared" si="47"/>
        <v>0</v>
      </c>
      <c r="I141" s="116">
        <f>H141*Usage!$K$12/1000</f>
        <v>0</v>
      </c>
      <c r="L141" s="106">
        <f t="shared" si="53"/>
        <v>5</v>
      </c>
      <c r="M141" s="18">
        <f t="shared" si="54"/>
        <v>0</v>
      </c>
      <c r="N141" s="106">
        <f>C141</f>
        <v>0</v>
      </c>
      <c r="O141" s="4">
        <f>D141</f>
        <v>0</v>
      </c>
      <c r="P141" s="18">
        <f>E141</f>
        <v>0</v>
      </c>
      <c r="Q141" s="4">
        <f>F141</f>
        <v>0</v>
      </c>
      <c r="R141" s="18">
        <f>G141</f>
        <v>0</v>
      </c>
      <c r="S141" s="222">
        <f>R141*120</f>
        <v>0</v>
      </c>
      <c r="T141" s="18">
        <f t="shared" si="51"/>
        <v>0</v>
      </c>
      <c r="U141" s="112">
        <f t="shared" si="52"/>
        <v>0</v>
      </c>
    </row>
    <row r="142" spans="1:23" x14ac:dyDescent="0.25">
      <c r="A142">
        <v>6</v>
      </c>
      <c r="B142" s="18">
        <f t="shared" si="44"/>
        <v>0</v>
      </c>
      <c r="C142" s="232"/>
      <c r="D142" s="222"/>
      <c r="E142" s="223"/>
      <c r="F142" s="233"/>
      <c r="G142" s="224"/>
      <c r="H142" s="167">
        <f t="shared" si="47"/>
        <v>0</v>
      </c>
      <c r="I142" s="116">
        <f>H142*Usage!$K$13/1000</f>
        <v>0</v>
      </c>
      <c r="L142" s="106">
        <f t="shared" si="53"/>
        <v>6</v>
      </c>
      <c r="M142" s="18">
        <f t="shared" si="54"/>
        <v>0</v>
      </c>
      <c r="N142" s="106"/>
      <c r="O142" s="4"/>
      <c r="P142" s="18"/>
      <c r="Q142" s="4"/>
      <c r="R142" s="18"/>
      <c r="S142" s="222"/>
      <c r="T142" s="18">
        <f t="shared" si="51"/>
        <v>0</v>
      </c>
      <c r="U142" s="112">
        <f t="shared" si="52"/>
        <v>0</v>
      </c>
    </row>
    <row r="143" spans="1:23" x14ac:dyDescent="0.25">
      <c r="A143">
        <v>6</v>
      </c>
      <c r="B143" s="18">
        <f t="shared" si="44"/>
        <v>0</v>
      </c>
      <c r="C143" s="232"/>
      <c r="D143" s="222"/>
      <c r="E143" s="223"/>
      <c r="F143" s="233"/>
      <c r="G143" s="224"/>
      <c r="H143" s="167">
        <f t="shared" si="47"/>
        <v>0</v>
      </c>
      <c r="I143" s="116">
        <f>H143*Usage!$K$13/1000</f>
        <v>0</v>
      </c>
      <c r="L143" s="106">
        <f t="shared" si="53"/>
        <v>6</v>
      </c>
      <c r="M143" s="18">
        <f t="shared" si="54"/>
        <v>0</v>
      </c>
      <c r="N143" s="106">
        <f t="shared" ref="N143:R144" si="55">C143</f>
        <v>0</v>
      </c>
      <c r="O143" s="4">
        <f t="shared" si="55"/>
        <v>0</v>
      </c>
      <c r="P143" s="18">
        <f t="shared" si="55"/>
        <v>0</v>
      </c>
      <c r="Q143" s="4">
        <f t="shared" si="55"/>
        <v>0</v>
      </c>
      <c r="R143" s="18">
        <f t="shared" si="55"/>
        <v>0</v>
      </c>
      <c r="S143" s="222">
        <f>R143*100</f>
        <v>0</v>
      </c>
      <c r="T143" s="18">
        <f t="shared" si="51"/>
        <v>0</v>
      </c>
      <c r="U143" s="112">
        <f t="shared" si="52"/>
        <v>0</v>
      </c>
    </row>
    <row r="144" spans="1:23" x14ac:dyDescent="0.25">
      <c r="A144">
        <v>7</v>
      </c>
      <c r="B144" s="18">
        <f t="shared" si="44"/>
        <v>0</v>
      </c>
      <c r="C144" s="232"/>
      <c r="D144" s="222"/>
      <c r="E144" s="222"/>
      <c r="F144" s="234"/>
      <c r="G144" s="235"/>
      <c r="H144" s="167">
        <f t="shared" si="47"/>
        <v>0</v>
      </c>
      <c r="I144" s="116">
        <f>H144*Usage!$K$14/1000</f>
        <v>0</v>
      </c>
      <c r="L144" s="106">
        <f t="shared" si="53"/>
        <v>7</v>
      </c>
      <c r="M144" s="18">
        <f t="shared" si="54"/>
        <v>0</v>
      </c>
      <c r="N144" s="106">
        <f t="shared" si="55"/>
        <v>0</v>
      </c>
      <c r="O144" s="4">
        <f t="shared" si="55"/>
        <v>0</v>
      </c>
      <c r="P144" s="18">
        <f t="shared" si="55"/>
        <v>0</v>
      </c>
      <c r="Q144" s="4">
        <f t="shared" si="55"/>
        <v>0</v>
      </c>
      <c r="R144" s="18">
        <f t="shared" si="55"/>
        <v>0</v>
      </c>
      <c r="S144" s="222">
        <f>R144*100</f>
        <v>0</v>
      </c>
      <c r="T144" s="18">
        <f t="shared" si="51"/>
        <v>0</v>
      </c>
      <c r="U144" s="112">
        <f t="shared" si="52"/>
        <v>0</v>
      </c>
    </row>
    <row r="145" spans="1:21" x14ac:dyDescent="0.25">
      <c r="A145">
        <v>7</v>
      </c>
      <c r="B145" s="18">
        <f t="shared" si="44"/>
        <v>0</v>
      </c>
      <c r="C145" s="232"/>
      <c r="D145" s="222"/>
      <c r="E145" s="225"/>
      <c r="F145" s="233"/>
      <c r="G145" s="224"/>
      <c r="H145" s="167">
        <f t="shared" si="47"/>
        <v>0</v>
      </c>
      <c r="I145" s="116">
        <f>H145*Usage!$K$14/1000</f>
        <v>0</v>
      </c>
      <c r="L145" s="106">
        <f t="shared" si="53"/>
        <v>7</v>
      </c>
      <c r="M145" s="18">
        <f t="shared" si="54"/>
        <v>0</v>
      </c>
      <c r="N145" s="106">
        <f t="shared" ref="N145:N177" si="56">C145</f>
        <v>0</v>
      </c>
      <c r="O145" s="4">
        <f t="shared" ref="O145:O177" si="57">D145</f>
        <v>0</v>
      </c>
      <c r="P145" s="18">
        <f t="shared" ref="P145:P177" si="58">E145</f>
        <v>0</v>
      </c>
      <c r="Q145" s="4">
        <f t="shared" ref="Q145:Q177" si="59">F145</f>
        <v>0</v>
      </c>
      <c r="R145" s="18">
        <f t="shared" ref="R145:R177" si="60">G145</f>
        <v>0</v>
      </c>
      <c r="S145" s="222"/>
      <c r="T145" s="18">
        <f t="shared" si="51"/>
        <v>0</v>
      </c>
      <c r="U145" s="112">
        <f t="shared" si="52"/>
        <v>0</v>
      </c>
    </row>
    <row r="146" spans="1:21" x14ac:dyDescent="0.25">
      <c r="A146">
        <v>8</v>
      </c>
      <c r="B146" s="18">
        <f t="shared" si="44"/>
        <v>0</v>
      </c>
      <c r="C146" s="232"/>
      <c r="D146" s="222"/>
      <c r="E146" s="225"/>
      <c r="F146" s="233"/>
      <c r="G146" s="224"/>
      <c r="H146" s="167">
        <f t="shared" si="47"/>
        <v>0</v>
      </c>
      <c r="I146" s="116">
        <f>H146*Usage!$K$15/1000</f>
        <v>0</v>
      </c>
      <c r="L146" s="106">
        <f t="shared" si="53"/>
        <v>8</v>
      </c>
      <c r="M146" s="18">
        <f t="shared" si="54"/>
        <v>0</v>
      </c>
      <c r="N146" s="106">
        <f t="shared" si="56"/>
        <v>0</v>
      </c>
      <c r="O146" s="4">
        <f t="shared" si="57"/>
        <v>0</v>
      </c>
      <c r="P146" s="18">
        <f t="shared" si="58"/>
        <v>0</v>
      </c>
      <c r="Q146" s="4">
        <f t="shared" si="59"/>
        <v>0</v>
      </c>
      <c r="R146" s="18">
        <f t="shared" si="60"/>
        <v>0</v>
      </c>
      <c r="S146" s="222"/>
      <c r="T146" s="18">
        <f t="shared" si="51"/>
        <v>0</v>
      </c>
      <c r="U146" s="112">
        <f t="shared" si="52"/>
        <v>0</v>
      </c>
    </row>
    <row r="147" spans="1:21" x14ac:dyDescent="0.25">
      <c r="A147">
        <v>8</v>
      </c>
      <c r="B147" s="18">
        <f t="shared" si="44"/>
        <v>0</v>
      </c>
      <c r="C147" s="232"/>
      <c r="D147" s="222"/>
      <c r="E147" s="225"/>
      <c r="F147" s="233"/>
      <c r="G147" s="224"/>
      <c r="H147" s="167">
        <f t="shared" si="47"/>
        <v>0</v>
      </c>
      <c r="I147" s="116">
        <f>H147*Usage!$K$15/1000</f>
        <v>0</v>
      </c>
      <c r="L147" s="106">
        <f t="shared" si="53"/>
        <v>8</v>
      </c>
      <c r="M147" s="18">
        <f t="shared" si="54"/>
        <v>0</v>
      </c>
      <c r="N147" s="106">
        <f t="shared" si="56"/>
        <v>0</v>
      </c>
      <c r="O147" s="4">
        <f t="shared" si="57"/>
        <v>0</v>
      </c>
      <c r="P147" s="18">
        <f t="shared" si="58"/>
        <v>0</v>
      </c>
      <c r="Q147" s="4">
        <f t="shared" si="59"/>
        <v>0</v>
      </c>
      <c r="R147" s="18">
        <f t="shared" si="60"/>
        <v>0</v>
      </c>
      <c r="S147" s="222"/>
      <c r="T147" s="18">
        <f t="shared" si="51"/>
        <v>0</v>
      </c>
      <c r="U147" s="112">
        <f t="shared" si="52"/>
        <v>0</v>
      </c>
    </row>
    <row r="148" spans="1:21" x14ac:dyDescent="0.25">
      <c r="A148">
        <v>9</v>
      </c>
      <c r="B148" s="18">
        <f t="shared" si="44"/>
        <v>0</v>
      </c>
      <c r="C148" s="232"/>
      <c r="D148" s="225"/>
      <c r="E148" s="225"/>
      <c r="F148" s="233"/>
      <c r="G148" s="224"/>
      <c r="H148" s="167">
        <f t="shared" si="47"/>
        <v>0</v>
      </c>
      <c r="I148" s="116">
        <f>H148*Usage!$K$16/1000</f>
        <v>0</v>
      </c>
      <c r="L148" s="106">
        <f t="shared" si="53"/>
        <v>9</v>
      </c>
      <c r="M148" s="18">
        <f t="shared" si="54"/>
        <v>0</v>
      </c>
      <c r="N148" s="106">
        <f t="shared" si="56"/>
        <v>0</v>
      </c>
      <c r="O148" s="4">
        <f t="shared" si="57"/>
        <v>0</v>
      </c>
      <c r="P148" s="18">
        <f t="shared" si="58"/>
        <v>0</v>
      </c>
      <c r="Q148" s="4">
        <f t="shared" si="59"/>
        <v>0</v>
      </c>
      <c r="R148" s="18">
        <f t="shared" si="60"/>
        <v>0</v>
      </c>
      <c r="S148" s="222"/>
      <c r="T148" s="18">
        <f t="shared" si="51"/>
        <v>0</v>
      </c>
      <c r="U148" s="112">
        <f t="shared" si="52"/>
        <v>0</v>
      </c>
    </row>
    <row r="149" spans="1:21" x14ac:dyDescent="0.25">
      <c r="A149">
        <v>9</v>
      </c>
      <c r="B149" s="18">
        <f t="shared" si="44"/>
        <v>0</v>
      </c>
      <c r="C149" s="232"/>
      <c r="D149" s="222"/>
      <c r="E149" s="225"/>
      <c r="F149" s="233"/>
      <c r="G149" s="224"/>
      <c r="H149" s="167">
        <f t="shared" si="47"/>
        <v>0</v>
      </c>
      <c r="I149" s="116">
        <f>H149*Usage!$K$16/1000</f>
        <v>0</v>
      </c>
      <c r="L149" s="106">
        <f t="shared" si="53"/>
        <v>9</v>
      </c>
      <c r="M149" s="18">
        <f t="shared" si="54"/>
        <v>0</v>
      </c>
      <c r="N149" s="106">
        <f t="shared" si="56"/>
        <v>0</v>
      </c>
      <c r="O149" s="4">
        <f t="shared" si="57"/>
        <v>0</v>
      </c>
      <c r="P149" s="18">
        <f t="shared" si="58"/>
        <v>0</v>
      </c>
      <c r="Q149" s="4">
        <f t="shared" si="59"/>
        <v>0</v>
      </c>
      <c r="R149" s="18">
        <f t="shared" si="60"/>
        <v>0</v>
      </c>
      <c r="S149" s="222"/>
      <c r="T149" s="18">
        <f t="shared" si="51"/>
        <v>0</v>
      </c>
      <c r="U149" s="112">
        <f t="shared" si="52"/>
        <v>0</v>
      </c>
    </row>
    <row r="150" spans="1:21" x14ac:dyDescent="0.25">
      <c r="A150">
        <v>10</v>
      </c>
      <c r="B150" s="18" t="str">
        <f t="shared" si="44"/>
        <v>AA</v>
      </c>
      <c r="C150" s="232"/>
      <c r="D150" s="225"/>
      <c r="E150" s="225"/>
      <c r="F150" s="233"/>
      <c r="G150" s="224"/>
      <c r="H150" s="167">
        <f t="shared" ref="H150:H158" si="61">F150*G150</f>
        <v>0</v>
      </c>
      <c r="I150" s="116">
        <f>H150*Usage!$K$17/1000</f>
        <v>0</v>
      </c>
      <c r="L150" s="106">
        <f t="shared" si="53"/>
        <v>10</v>
      </c>
      <c r="M150" s="18" t="str">
        <f t="shared" si="54"/>
        <v>AA</v>
      </c>
      <c r="N150" s="106">
        <f t="shared" si="56"/>
        <v>0</v>
      </c>
      <c r="O150" s="4">
        <f t="shared" si="57"/>
        <v>0</v>
      </c>
      <c r="P150" s="18">
        <f t="shared" si="58"/>
        <v>0</v>
      </c>
      <c r="Q150" s="4">
        <f t="shared" si="59"/>
        <v>0</v>
      </c>
      <c r="R150" s="18">
        <f t="shared" si="60"/>
        <v>0</v>
      </c>
      <c r="S150" s="222"/>
      <c r="T150" s="18">
        <f t="shared" si="51"/>
        <v>0</v>
      </c>
      <c r="U150" s="112">
        <f t="shared" si="52"/>
        <v>0</v>
      </c>
    </row>
    <row r="151" spans="1:21" x14ac:dyDescent="0.25">
      <c r="A151">
        <v>10</v>
      </c>
      <c r="B151" s="18" t="str">
        <f t="shared" si="44"/>
        <v>AA</v>
      </c>
      <c r="C151" s="232"/>
      <c r="D151" s="222"/>
      <c r="E151" s="225"/>
      <c r="F151" s="233"/>
      <c r="G151" s="224"/>
      <c r="H151" s="167">
        <f t="shared" si="61"/>
        <v>0</v>
      </c>
      <c r="I151" s="116">
        <f>H151*Usage!$K$17/1000</f>
        <v>0</v>
      </c>
      <c r="L151" s="106">
        <f t="shared" si="53"/>
        <v>10</v>
      </c>
      <c r="M151" s="18" t="str">
        <f t="shared" si="54"/>
        <v>AA</v>
      </c>
      <c r="N151" s="106">
        <f t="shared" si="56"/>
        <v>0</v>
      </c>
      <c r="O151" s="4">
        <f t="shared" si="57"/>
        <v>0</v>
      </c>
      <c r="P151" s="18">
        <f t="shared" si="58"/>
        <v>0</v>
      </c>
      <c r="Q151" s="4">
        <f t="shared" si="59"/>
        <v>0</v>
      </c>
      <c r="R151" s="18">
        <f t="shared" si="60"/>
        <v>0</v>
      </c>
      <c r="S151" s="222"/>
      <c r="T151" s="18">
        <f t="shared" si="51"/>
        <v>0</v>
      </c>
      <c r="U151" s="112">
        <f t="shared" si="52"/>
        <v>0</v>
      </c>
    </row>
    <row r="152" spans="1:21" x14ac:dyDescent="0.25">
      <c r="A152">
        <v>11</v>
      </c>
      <c r="B152" s="18" t="str">
        <f t="shared" si="44"/>
        <v>BB</v>
      </c>
      <c r="C152" s="232"/>
      <c r="D152" s="225"/>
      <c r="E152" s="225"/>
      <c r="F152" s="233"/>
      <c r="G152" s="224"/>
      <c r="H152" s="167">
        <f t="shared" si="61"/>
        <v>0</v>
      </c>
      <c r="I152" s="116">
        <f>H152*Usage!$K$18/1000</f>
        <v>0</v>
      </c>
      <c r="L152" s="106">
        <f t="shared" si="53"/>
        <v>11</v>
      </c>
      <c r="M152" s="18" t="str">
        <f t="shared" si="54"/>
        <v>BB</v>
      </c>
      <c r="N152" s="106">
        <f t="shared" si="56"/>
        <v>0</v>
      </c>
      <c r="O152" s="4">
        <f t="shared" si="57"/>
        <v>0</v>
      </c>
      <c r="P152" s="18">
        <f t="shared" si="58"/>
        <v>0</v>
      </c>
      <c r="Q152" s="4">
        <f t="shared" si="59"/>
        <v>0</v>
      </c>
      <c r="R152" s="18">
        <f t="shared" si="60"/>
        <v>0</v>
      </c>
      <c r="S152" s="222"/>
      <c r="T152" s="18">
        <f t="shared" si="51"/>
        <v>0</v>
      </c>
      <c r="U152" s="112">
        <f t="shared" si="52"/>
        <v>0</v>
      </c>
    </row>
    <row r="153" spans="1:21" x14ac:dyDescent="0.25">
      <c r="A153">
        <v>11</v>
      </c>
      <c r="B153" s="18" t="str">
        <f t="shared" si="44"/>
        <v>BB</v>
      </c>
      <c r="C153" s="232"/>
      <c r="D153" s="222"/>
      <c r="E153" s="225"/>
      <c r="F153" s="233"/>
      <c r="G153" s="224"/>
      <c r="H153" s="167">
        <f t="shared" si="61"/>
        <v>0</v>
      </c>
      <c r="I153" s="116">
        <f>H153*Usage!$K$18/1000</f>
        <v>0</v>
      </c>
      <c r="L153" s="106">
        <f t="shared" si="53"/>
        <v>11</v>
      </c>
      <c r="M153" s="18" t="str">
        <f t="shared" si="54"/>
        <v>BB</v>
      </c>
      <c r="N153" s="106">
        <f t="shared" si="56"/>
        <v>0</v>
      </c>
      <c r="O153" s="4">
        <f t="shared" si="57"/>
        <v>0</v>
      </c>
      <c r="P153" s="18">
        <f t="shared" si="58"/>
        <v>0</v>
      </c>
      <c r="Q153" s="4">
        <f t="shared" si="59"/>
        <v>0</v>
      </c>
      <c r="R153" s="18">
        <f t="shared" si="60"/>
        <v>0</v>
      </c>
      <c r="S153" s="222"/>
      <c r="T153" s="18">
        <f t="shared" si="51"/>
        <v>0</v>
      </c>
      <c r="U153" s="112">
        <f t="shared" si="52"/>
        <v>0</v>
      </c>
    </row>
    <row r="154" spans="1:21" x14ac:dyDescent="0.25">
      <c r="A154">
        <v>12</v>
      </c>
      <c r="B154" s="18" t="str">
        <f t="shared" si="44"/>
        <v>CC</v>
      </c>
      <c r="C154" s="232"/>
      <c r="D154" s="225"/>
      <c r="E154" s="225"/>
      <c r="F154" s="233"/>
      <c r="G154" s="224"/>
      <c r="H154" s="167">
        <f t="shared" si="61"/>
        <v>0</v>
      </c>
      <c r="I154" s="116">
        <f>H154*Usage!$K$19/1000</f>
        <v>0</v>
      </c>
      <c r="L154" s="106">
        <f t="shared" si="53"/>
        <v>12</v>
      </c>
      <c r="M154" s="18" t="str">
        <f t="shared" si="54"/>
        <v>CC</v>
      </c>
      <c r="N154" s="106">
        <f t="shared" si="56"/>
        <v>0</v>
      </c>
      <c r="O154" s="4">
        <f t="shared" si="57"/>
        <v>0</v>
      </c>
      <c r="P154" s="18">
        <f t="shared" si="58"/>
        <v>0</v>
      </c>
      <c r="Q154" s="4">
        <f t="shared" si="59"/>
        <v>0</v>
      </c>
      <c r="R154" s="18">
        <f t="shared" si="60"/>
        <v>0</v>
      </c>
      <c r="S154" s="222"/>
      <c r="T154" s="18">
        <f t="shared" si="51"/>
        <v>0</v>
      </c>
      <c r="U154" s="112">
        <f t="shared" si="52"/>
        <v>0</v>
      </c>
    </row>
    <row r="155" spans="1:21" x14ac:dyDescent="0.25">
      <c r="A155">
        <v>12</v>
      </c>
      <c r="B155" s="18" t="str">
        <f t="shared" si="44"/>
        <v>CC</v>
      </c>
      <c r="C155" s="232"/>
      <c r="D155" s="222"/>
      <c r="E155" s="225"/>
      <c r="F155" s="233"/>
      <c r="G155" s="224"/>
      <c r="H155" s="167">
        <f t="shared" si="61"/>
        <v>0</v>
      </c>
      <c r="I155" s="116">
        <f>H155*Usage!$K$19/1000</f>
        <v>0</v>
      </c>
      <c r="L155" s="106">
        <f t="shared" si="53"/>
        <v>12</v>
      </c>
      <c r="M155" s="18" t="str">
        <f t="shared" si="54"/>
        <v>CC</v>
      </c>
      <c r="N155" s="106">
        <f t="shared" si="56"/>
        <v>0</v>
      </c>
      <c r="O155" s="4">
        <f t="shared" si="57"/>
        <v>0</v>
      </c>
      <c r="P155" s="18">
        <f t="shared" si="58"/>
        <v>0</v>
      </c>
      <c r="Q155" s="4">
        <f t="shared" si="59"/>
        <v>0</v>
      </c>
      <c r="R155" s="18">
        <f t="shared" si="60"/>
        <v>0</v>
      </c>
      <c r="S155" s="222"/>
      <c r="T155" s="18">
        <f t="shared" si="51"/>
        <v>0</v>
      </c>
      <c r="U155" s="112">
        <f t="shared" si="52"/>
        <v>0</v>
      </c>
    </row>
    <row r="156" spans="1:21" x14ac:dyDescent="0.25">
      <c r="A156">
        <v>13</v>
      </c>
      <c r="B156" s="18" t="str">
        <f t="shared" si="44"/>
        <v>DD</v>
      </c>
      <c r="C156" s="232"/>
      <c r="D156" s="222"/>
      <c r="E156" s="225"/>
      <c r="F156" s="233"/>
      <c r="G156" s="224"/>
      <c r="H156" s="167">
        <f t="shared" si="61"/>
        <v>0</v>
      </c>
      <c r="I156" s="116">
        <f>H156*Usage!$K$20/1000</f>
        <v>0</v>
      </c>
      <c r="L156" s="106">
        <f t="shared" si="53"/>
        <v>13</v>
      </c>
      <c r="M156" s="18" t="str">
        <f t="shared" si="54"/>
        <v>DD</v>
      </c>
      <c r="N156" s="106">
        <f t="shared" si="56"/>
        <v>0</v>
      </c>
      <c r="O156" s="4">
        <f t="shared" si="57"/>
        <v>0</v>
      </c>
      <c r="P156" s="18">
        <f t="shared" si="58"/>
        <v>0</v>
      </c>
      <c r="Q156" s="4">
        <f t="shared" si="59"/>
        <v>0</v>
      </c>
      <c r="R156" s="18">
        <f t="shared" si="60"/>
        <v>0</v>
      </c>
      <c r="S156" s="222"/>
      <c r="T156" s="18">
        <f t="shared" si="51"/>
        <v>0</v>
      </c>
      <c r="U156" s="112">
        <f t="shared" si="52"/>
        <v>0</v>
      </c>
    </row>
    <row r="157" spans="1:21" x14ac:dyDescent="0.25">
      <c r="A157" s="4">
        <v>13</v>
      </c>
      <c r="B157" s="18" t="str">
        <f t="shared" si="44"/>
        <v>DD</v>
      </c>
      <c r="C157" s="232"/>
      <c r="D157" s="222"/>
      <c r="E157" s="225"/>
      <c r="F157" s="233"/>
      <c r="G157" s="224"/>
      <c r="H157" s="167">
        <f t="shared" si="61"/>
        <v>0</v>
      </c>
      <c r="I157" s="116">
        <f>H157*Usage!$K$20/1000</f>
        <v>0</v>
      </c>
      <c r="L157" s="106">
        <f t="shared" si="53"/>
        <v>13</v>
      </c>
      <c r="M157" s="18" t="str">
        <f t="shared" si="54"/>
        <v>DD</v>
      </c>
      <c r="N157" s="106">
        <f t="shared" si="56"/>
        <v>0</v>
      </c>
      <c r="O157" s="4">
        <f t="shared" si="57"/>
        <v>0</v>
      </c>
      <c r="P157" s="18">
        <f t="shared" si="58"/>
        <v>0</v>
      </c>
      <c r="Q157" s="4">
        <f t="shared" si="59"/>
        <v>0</v>
      </c>
      <c r="R157" s="18">
        <f t="shared" si="60"/>
        <v>0</v>
      </c>
      <c r="S157" s="222"/>
      <c r="T157" s="18">
        <f t="shared" si="51"/>
        <v>0</v>
      </c>
      <c r="U157" s="112">
        <f t="shared" si="52"/>
        <v>0</v>
      </c>
    </row>
    <row r="158" spans="1:21" x14ac:dyDescent="0.25">
      <c r="A158" s="160">
        <v>14</v>
      </c>
      <c r="B158" s="18" t="str">
        <f t="shared" si="44"/>
        <v>EE</v>
      </c>
      <c r="C158" s="232"/>
      <c r="D158" s="222"/>
      <c r="E158" s="225"/>
      <c r="F158" s="233"/>
      <c r="G158" s="224"/>
      <c r="H158" s="167">
        <f t="shared" si="61"/>
        <v>0</v>
      </c>
      <c r="I158" s="116">
        <f>H158*Usage!$K$21/1000</f>
        <v>0</v>
      </c>
      <c r="L158" s="106">
        <f t="shared" si="53"/>
        <v>14</v>
      </c>
      <c r="M158" s="18" t="str">
        <f t="shared" si="54"/>
        <v>EE</v>
      </c>
      <c r="N158" s="106">
        <f t="shared" si="56"/>
        <v>0</v>
      </c>
      <c r="O158" s="4">
        <f t="shared" si="57"/>
        <v>0</v>
      </c>
      <c r="P158" s="18">
        <f t="shared" si="58"/>
        <v>0</v>
      </c>
      <c r="Q158" s="4">
        <f t="shared" si="59"/>
        <v>0</v>
      </c>
      <c r="R158" s="18">
        <f t="shared" si="60"/>
        <v>0</v>
      </c>
      <c r="S158" s="222"/>
      <c r="T158" s="18">
        <f t="shared" si="51"/>
        <v>0</v>
      </c>
      <c r="U158" s="112">
        <f t="shared" si="52"/>
        <v>0</v>
      </c>
    </row>
    <row r="159" spans="1:21" x14ac:dyDescent="0.25">
      <c r="A159" s="160">
        <v>14</v>
      </c>
      <c r="B159" s="18" t="str">
        <f t="shared" si="44"/>
        <v>EE</v>
      </c>
      <c r="C159" s="232"/>
      <c r="D159" s="222"/>
      <c r="E159" s="225"/>
      <c r="F159" s="233"/>
      <c r="G159" s="224"/>
      <c r="H159" s="167">
        <f>F159*G159</f>
        <v>0</v>
      </c>
      <c r="I159" s="116">
        <f>H159*Usage!$K$21/1000</f>
        <v>0</v>
      </c>
      <c r="L159" s="106">
        <f t="shared" si="53"/>
        <v>14</v>
      </c>
      <c r="M159" s="18" t="str">
        <f t="shared" si="54"/>
        <v>EE</v>
      </c>
      <c r="N159" s="106">
        <f t="shared" si="56"/>
        <v>0</v>
      </c>
      <c r="O159" s="4">
        <f t="shared" si="57"/>
        <v>0</v>
      </c>
      <c r="P159" s="18">
        <f t="shared" si="58"/>
        <v>0</v>
      </c>
      <c r="Q159" s="4">
        <f t="shared" si="59"/>
        <v>0</v>
      </c>
      <c r="R159" s="18">
        <f t="shared" si="60"/>
        <v>0</v>
      </c>
      <c r="S159" s="222"/>
      <c r="T159" s="18">
        <f t="shared" si="51"/>
        <v>0</v>
      </c>
      <c r="U159" s="112">
        <f t="shared" si="52"/>
        <v>0</v>
      </c>
    </row>
    <row r="160" spans="1:21" x14ac:dyDescent="0.25">
      <c r="A160" s="160">
        <v>15</v>
      </c>
      <c r="B160" s="18" t="str">
        <f t="shared" si="44"/>
        <v>FF</v>
      </c>
      <c r="C160" s="232"/>
      <c r="D160" s="222"/>
      <c r="E160" s="225"/>
      <c r="F160" s="233"/>
      <c r="G160" s="224"/>
      <c r="H160" s="167">
        <f t="shared" ref="H160:H177" si="62">F160*G160</f>
        <v>0</v>
      </c>
      <c r="I160" s="116">
        <f>H160*Usage!$K$22/1000</f>
        <v>0</v>
      </c>
      <c r="L160" s="106">
        <f t="shared" si="53"/>
        <v>15</v>
      </c>
      <c r="M160" s="18" t="str">
        <f t="shared" si="54"/>
        <v>FF</v>
      </c>
      <c r="N160" s="106">
        <f t="shared" si="56"/>
        <v>0</v>
      </c>
      <c r="O160" s="4">
        <f t="shared" si="57"/>
        <v>0</v>
      </c>
      <c r="P160" s="18">
        <f t="shared" si="58"/>
        <v>0</v>
      </c>
      <c r="Q160" s="4">
        <f t="shared" si="59"/>
        <v>0</v>
      </c>
      <c r="R160" s="18">
        <f t="shared" si="60"/>
        <v>0</v>
      </c>
      <c r="S160" s="222"/>
      <c r="T160" s="18">
        <f t="shared" si="51"/>
        <v>0</v>
      </c>
      <c r="U160" s="112">
        <f t="shared" si="52"/>
        <v>0</v>
      </c>
    </row>
    <row r="161" spans="1:21" x14ac:dyDescent="0.25">
      <c r="A161" s="160">
        <v>15</v>
      </c>
      <c r="B161" s="18" t="str">
        <f t="shared" si="44"/>
        <v>FF</v>
      </c>
      <c r="C161" s="232"/>
      <c r="D161" s="222"/>
      <c r="E161" s="225"/>
      <c r="F161" s="233"/>
      <c r="G161" s="224"/>
      <c r="H161" s="167">
        <f t="shared" si="62"/>
        <v>0</v>
      </c>
      <c r="I161" s="116">
        <f>H161*Usage!$K$22/1000</f>
        <v>0</v>
      </c>
      <c r="L161" s="106">
        <f t="shared" si="53"/>
        <v>15</v>
      </c>
      <c r="M161" s="18" t="str">
        <f t="shared" si="54"/>
        <v>FF</v>
      </c>
      <c r="N161" s="106">
        <f t="shared" si="56"/>
        <v>0</v>
      </c>
      <c r="O161" s="4">
        <f t="shared" si="57"/>
        <v>0</v>
      </c>
      <c r="P161" s="18">
        <f t="shared" si="58"/>
        <v>0</v>
      </c>
      <c r="Q161" s="4">
        <f t="shared" si="59"/>
        <v>0</v>
      </c>
      <c r="R161" s="18">
        <f t="shared" si="60"/>
        <v>0</v>
      </c>
      <c r="S161" s="222"/>
      <c r="T161" s="18">
        <f t="shared" si="51"/>
        <v>0</v>
      </c>
      <c r="U161" s="112">
        <f t="shared" si="52"/>
        <v>0</v>
      </c>
    </row>
    <row r="162" spans="1:21" x14ac:dyDescent="0.25">
      <c r="A162" s="160">
        <v>16</v>
      </c>
      <c r="B162" s="18" t="str">
        <f t="shared" si="44"/>
        <v>GG</v>
      </c>
      <c r="C162" s="232"/>
      <c r="D162" s="222"/>
      <c r="E162" s="225"/>
      <c r="F162" s="233"/>
      <c r="G162" s="224"/>
      <c r="H162" s="167">
        <f t="shared" si="62"/>
        <v>0</v>
      </c>
      <c r="I162" s="116">
        <f>H162*Usage!$K$23/1000</f>
        <v>0</v>
      </c>
      <c r="L162" s="106">
        <f t="shared" si="53"/>
        <v>16</v>
      </c>
      <c r="M162" s="18" t="str">
        <f t="shared" si="54"/>
        <v>GG</v>
      </c>
      <c r="N162" s="106">
        <f t="shared" si="56"/>
        <v>0</v>
      </c>
      <c r="O162" s="4">
        <f t="shared" si="57"/>
        <v>0</v>
      </c>
      <c r="P162" s="18">
        <f t="shared" si="58"/>
        <v>0</v>
      </c>
      <c r="Q162" s="4">
        <f t="shared" si="59"/>
        <v>0</v>
      </c>
      <c r="R162" s="18">
        <f t="shared" si="60"/>
        <v>0</v>
      </c>
      <c r="S162" s="222"/>
      <c r="T162" s="18">
        <f t="shared" si="51"/>
        <v>0</v>
      </c>
      <c r="U162" s="112">
        <f t="shared" si="52"/>
        <v>0</v>
      </c>
    </row>
    <row r="163" spans="1:21" x14ac:dyDescent="0.25">
      <c r="A163" s="160">
        <v>16</v>
      </c>
      <c r="B163" s="18" t="str">
        <f t="shared" si="44"/>
        <v>GG</v>
      </c>
      <c r="C163" s="232"/>
      <c r="D163" s="222"/>
      <c r="E163" s="225"/>
      <c r="F163" s="233"/>
      <c r="G163" s="224"/>
      <c r="H163" s="167">
        <f t="shared" si="62"/>
        <v>0</v>
      </c>
      <c r="I163" s="116">
        <f>H163*Usage!$K$23/1000</f>
        <v>0</v>
      </c>
      <c r="L163" s="106">
        <f t="shared" ref="L163:L177" si="63">A163</f>
        <v>16</v>
      </c>
      <c r="M163" s="18" t="str">
        <f t="shared" ref="M163:M177" si="64">B163</f>
        <v>GG</v>
      </c>
      <c r="N163" s="106">
        <f t="shared" si="56"/>
        <v>0</v>
      </c>
      <c r="O163" s="4">
        <f t="shared" si="57"/>
        <v>0</v>
      </c>
      <c r="P163" s="18">
        <f t="shared" si="58"/>
        <v>0</v>
      </c>
      <c r="Q163" s="4">
        <f t="shared" si="59"/>
        <v>0</v>
      </c>
      <c r="R163" s="18">
        <f t="shared" si="60"/>
        <v>0</v>
      </c>
      <c r="S163" s="222"/>
      <c r="T163" s="18">
        <f t="shared" si="51"/>
        <v>0</v>
      </c>
      <c r="U163" s="112">
        <f t="shared" si="52"/>
        <v>0</v>
      </c>
    </row>
    <row r="164" spans="1:21" x14ac:dyDescent="0.25">
      <c r="A164" s="160">
        <v>17</v>
      </c>
      <c r="B164" s="18" t="str">
        <f t="shared" si="44"/>
        <v>HH</v>
      </c>
      <c r="C164" s="232"/>
      <c r="D164" s="222"/>
      <c r="E164" s="225"/>
      <c r="F164" s="233"/>
      <c r="G164" s="224"/>
      <c r="H164" s="167">
        <f t="shared" si="62"/>
        <v>0</v>
      </c>
      <c r="I164" s="116">
        <f>H164*Usage!$K$24/1000</f>
        <v>0</v>
      </c>
      <c r="L164" s="106">
        <f t="shared" si="63"/>
        <v>17</v>
      </c>
      <c r="M164" s="18" t="str">
        <f t="shared" si="64"/>
        <v>HH</v>
      </c>
      <c r="N164" s="106">
        <f t="shared" si="56"/>
        <v>0</v>
      </c>
      <c r="O164" s="4">
        <f t="shared" si="57"/>
        <v>0</v>
      </c>
      <c r="P164" s="18">
        <f t="shared" si="58"/>
        <v>0</v>
      </c>
      <c r="Q164" s="4">
        <f t="shared" si="59"/>
        <v>0</v>
      </c>
      <c r="R164" s="18">
        <f t="shared" si="60"/>
        <v>0</v>
      </c>
      <c r="S164" s="222"/>
      <c r="T164" s="18">
        <f t="shared" si="51"/>
        <v>0</v>
      </c>
      <c r="U164" s="112">
        <f t="shared" si="52"/>
        <v>0</v>
      </c>
    </row>
    <row r="165" spans="1:21" x14ac:dyDescent="0.25">
      <c r="A165" s="160">
        <v>17</v>
      </c>
      <c r="B165" s="18" t="str">
        <f t="shared" si="44"/>
        <v>HH</v>
      </c>
      <c r="C165" s="232"/>
      <c r="D165" s="222"/>
      <c r="E165" s="225"/>
      <c r="F165" s="233"/>
      <c r="G165" s="224"/>
      <c r="H165" s="167">
        <f t="shared" si="62"/>
        <v>0</v>
      </c>
      <c r="I165" s="116">
        <f>H165*Usage!$K$24/1000</f>
        <v>0</v>
      </c>
      <c r="L165" s="106">
        <f t="shared" si="63"/>
        <v>17</v>
      </c>
      <c r="M165" s="18" t="str">
        <f t="shared" si="64"/>
        <v>HH</v>
      </c>
      <c r="N165" s="106">
        <f t="shared" si="56"/>
        <v>0</v>
      </c>
      <c r="O165" s="4">
        <f t="shared" si="57"/>
        <v>0</v>
      </c>
      <c r="P165" s="18">
        <f t="shared" si="58"/>
        <v>0</v>
      </c>
      <c r="Q165" s="4">
        <f t="shared" si="59"/>
        <v>0</v>
      </c>
      <c r="R165" s="18">
        <f t="shared" si="60"/>
        <v>0</v>
      </c>
      <c r="S165" s="222"/>
      <c r="T165" s="18">
        <f t="shared" si="51"/>
        <v>0</v>
      </c>
      <c r="U165" s="112">
        <f t="shared" si="52"/>
        <v>0</v>
      </c>
    </row>
    <row r="166" spans="1:21" x14ac:dyDescent="0.25">
      <c r="A166" s="160">
        <v>18</v>
      </c>
      <c r="B166" s="18" t="str">
        <f t="shared" si="44"/>
        <v>II</v>
      </c>
      <c r="C166" s="232"/>
      <c r="D166" s="222"/>
      <c r="E166" s="225"/>
      <c r="F166" s="233"/>
      <c r="G166" s="224"/>
      <c r="H166" s="167">
        <f t="shared" si="62"/>
        <v>0</v>
      </c>
      <c r="I166" s="116">
        <f>H166*Usage!$K$25/1000</f>
        <v>0</v>
      </c>
      <c r="L166" s="106">
        <f t="shared" si="63"/>
        <v>18</v>
      </c>
      <c r="M166" s="18" t="str">
        <f t="shared" si="64"/>
        <v>II</v>
      </c>
      <c r="N166" s="106">
        <f t="shared" si="56"/>
        <v>0</v>
      </c>
      <c r="O166" s="4">
        <f t="shared" si="57"/>
        <v>0</v>
      </c>
      <c r="P166" s="18">
        <f t="shared" si="58"/>
        <v>0</v>
      </c>
      <c r="Q166" s="4">
        <f t="shared" si="59"/>
        <v>0</v>
      </c>
      <c r="R166" s="18">
        <f t="shared" si="60"/>
        <v>0</v>
      </c>
      <c r="S166" s="222"/>
      <c r="T166" s="18">
        <f t="shared" si="51"/>
        <v>0</v>
      </c>
      <c r="U166" s="112">
        <f t="shared" si="52"/>
        <v>0</v>
      </c>
    </row>
    <row r="167" spans="1:21" x14ac:dyDescent="0.25">
      <c r="A167" s="160">
        <v>18</v>
      </c>
      <c r="B167" s="18" t="str">
        <f t="shared" si="44"/>
        <v>II</v>
      </c>
      <c r="C167" s="232"/>
      <c r="D167" s="222"/>
      <c r="E167" s="225"/>
      <c r="F167" s="233"/>
      <c r="G167" s="224"/>
      <c r="H167" s="167">
        <f t="shared" si="62"/>
        <v>0</v>
      </c>
      <c r="I167" s="116">
        <f>H167*Usage!$K$25/1000</f>
        <v>0</v>
      </c>
      <c r="L167" s="106">
        <f t="shared" si="63"/>
        <v>18</v>
      </c>
      <c r="M167" s="18" t="str">
        <f t="shared" si="64"/>
        <v>II</v>
      </c>
      <c r="N167" s="106">
        <f t="shared" si="56"/>
        <v>0</v>
      </c>
      <c r="O167" s="4">
        <f t="shared" si="57"/>
        <v>0</v>
      </c>
      <c r="P167" s="18">
        <f t="shared" si="58"/>
        <v>0</v>
      </c>
      <c r="Q167" s="4">
        <f t="shared" si="59"/>
        <v>0</v>
      </c>
      <c r="R167" s="18">
        <f t="shared" si="60"/>
        <v>0</v>
      </c>
      <c r="S167" s="222"/>
      <c r="T167" s="18">
        <f t="shared" si="51"/>
        <v>0</v>
      </c>
      <c r="U167" s="112">
        <f t="shared" si="52"/>
        <v>0</v>
      </c>
    </row>
    <row r="168" spans="1:21" x14ac:dyDescent="0.25">
      <c r="A168" s="160">
        <v>19</v>
      </c>
      <c r="B168" s="18" t="str">
        <f t="shared" si="44"/>
        <v>JJ</v>
      </c>
      <c r="C168" s="232"/>
      <c r="D168" s="222"/>
      <c r="E168" s="225"/>
      <c r="F168" s="233"/>
      <c r="G168" s="224"/>
      <c r="H168" s="167">
        <f t="shared" si="62"/>
        <v>0</v>
      </c>
      <c r="I168" s="116">
        <f>H168*Usage!$K$26/1000</f>
        <v>0</v>
      </c>
      <c r="L168" s="106">
        <f t="shared" si="63"/>
        <v>19</v>
      </c>
      <c r="M168" s="18" t="str">
        <f t="shared" si="64"/>
        <v>JJ</v>
      </c>
      <c r="N168" s="106">
        <f t="shared" si="56"/>
        <v>0</v>
      </c>
      <c r="O168" s="4">
        <f t="shared" si="57"/>
        <v>0</v>
      </c>
      <c r="P168" s="18">
        <f t="shared" si="58"/>
        <v>0</v>
      </c>
      <c r="Q168" s="4">
        <f t="shared" si="59"/>
        <v>0</v>
      </c>
      <c r="R168" s="18">
        <f t="shared" si="60"/>
        <v>0</v>
      </c>
      <c r="S168" s="222"/>
      <c r="T168" s="18">
        <f t="shared" si="51"/>
        <v>0</v>
      </c>
      <c r="U168" s="112">
        <f t="shared" si="52"/>
        <v>0</v>
      </c>
    </row>
    <row r="169" spans="1:21" x14ac:dyDescent="0.25">
      <c r="A169" s="160">
        <v>19</v>
      </c>
      <c r="B169" s="18" t="str">
        <f t="shared" si="44"/>
        <v>JJ</v>
      </c>
      <c r="C169" s="232"/>
      <c r="D169" s="222"/>
      <c r="E169" s="225"/>
      <c r="F169" s="233"/>
      <c r="G169" s="224"/>
      <c r="H169" s="167">
        <f t="shared" si="62"/>
        <v>0</v>
      </c>
      <c r="I169" s="116">
        <f>H169*Usage!$K$26/1000</f>
        <v>0</v>
      </c>
      <c r="L169" s="106">
        <f t="shared" si="63"/>
        <v>19</v>
      </c>
      <c r="M169" s="18" t="str">
        <f t="shared" si="64"/>
        <v>JJ</v>
      </c>
      <c r="N169" s="106">
        <f t="shared" si="56"/>
        <v>0</v>
      </c>
      <c r="O169" s="4">
        <f t="shared" si="57"/>
        <v>0</v>
      </c>
      <c r="P169" s="18">
        <f t="shared" si="58"/>
        <v>0</v>
      </c>
      <c r="Q169" s="4">
        <f t="shared" si="59"/>
        <v>0</v>
      </c>
      <c r="R169" s="18">
        <f t="shared" si="60"/>
        <v>0</v>
      </c>
      <c r="S169" s="222"/>
      <c r="T169" s="18">
        <f t="shared" si="51"/>
        <v>0</v>
      </c>
      <c r="U169" s="112">
        <f t="shared" si="52"/>
        <v>0</v>
      </c>
    </row>
    <row r="170" spans="1:21" x14ac:dyDescent="0.25">
      <c r="A170" s="160">
        <v>20</v>
      </c>
      <c r="B170" s="18" t="str">
        <f t="shared" si="44"/>
        <v>KK</v>
      </c>
      <c r="C170" s="232"/>
      <c r="D170" s="222"/>
      <c r="E170" s="225"/>
      <c r="F170" s="233"/>
      <c r="G170" s="224"/>
      <c r="H170" s="167">
        <f t="shared" si="62"/>
        <v>0</v>
      </c>
      <c r="I170" s="116">
        <f>H170*Usage!$K$27/1000</f>
        <v>0</v>
      </c>
      <c r="L170" s="106">
        <f t="shared" si="63"/>
        <v>20</v>
      </c>
      <c r="M170" s="18" t="str">
        <f t="shared" si="64"/>
        <v>KK</v>
      </c>
      <c r="N170" s="106">
        <f t="shared" si="56"/>
        <v>0</v>
      </c>
      <c r="O170" s="4">
        <f t="shared" si="57"/>
        <v>0</v>
      </c>
      <c r="P170" s="18">
        <f t="shared" si="58"/>
        <v>0</v>
      </c>
      <c r="Q170" s="4">
        <f t="shared" si="59"/>
        <v>0</v>
      </c>
      <c r="R170" s="18">
        <f t="shared" si="60"/>
        <v>0</v>
      </c>
      <c r="S170" s="222"/>
      <c r="T170" s="18">
        <f t="shared" si="51"/>
        <v>0</v>
      </c>
      <c r="U170" s="112">
        <f t="shared" si="52"/>
        <v>0</v>
      </c>
    </row>
    <row r="171" spans="1:21" x14ac:dyDescent="0.25">
      <c r="A171" s="160">
        <v>20</v>
      </c>
      <c r="B171" s="18" t="str">
        <f t="shared" si="44"/>
        <v>KK</v>
      </c>
      <c r="C171" s="232"/>
      <c r="D171" s="222"/>
      <c r="E171" s="225"/>
      <c r="F171" s="233"/>
      <c r="G171" s="224"/>
      <c r="H171" s="167">
        <f t="shared" si="62"/>
        <v>0</v>
      </c>
      <c r="I171" s="116">
        <f>H171*Usage!$K$27/1000</f>
        <v>0</v>
      </c>
      <c r="L171" s="106">
        <f t="shared" si="63"/>
        <v>20</v>
      </c>
      <c r="M171" s="18" t="str">
        <f t="shared" si="64"/>
        <v>KK</v>
      </c>
      <c r="N171" s="106">
        <f t="shared" si="56"/>
        <v>0</v>
      </c>
      <c r="O171" s="4">
        <f t="shared" si="57"/>
        <v>0</v>
      </c>
      <c r="P171" s="18">
        <f t="shared" si="58"/>
        <v>0</v>
      </c>
      <c r="Q171" s="4">
        <f t="shared" si="59"/>
        <v>0</v>
      </c>
      <c r="R171" s="18">
        <f t="shared" si="60"/>
        <v>0</v>
      </c>
      <c r="S171" s="222"/>
      <c r="T171" s="18">
        <f t="shared" si="51"/>
        <v>0</v>
      </c>
      <c r="U171" s="112">
        <f t="shared" si="52"/>
        <v>0</v>
      </c>
    </row>
    <row r="172" spans="1:21" x14ac:dyDescent="0.25">
      <c r="A172" s="160">
        <v>21</v>
      </c>
      <c r="B172" s="18" t="str">
        <f t="shared" si="44"/>
        <v>LL</v>
      </c>
      <c r="C172" s="232"/>
      <c r="D172" s="222"/>
      <c r="E172" s="225"/>
      <c r="F172" s="233"/>
      <c r="G172" s="224"/>
      <c r="H172" s="167">
        <f t="shared" si="62"/>
        <v>0</v>
      </c>
      <c r="I172" s="116">
        <f>H172*Usage!$K$28/1000</f>
        <v>0</v>
      </c>
      <c r="L172" s="106">
        <f t="shared" si="63"/>
        <v>21</v>
      </c>
      <c r="M172" s="18" t="str">
        <f t="shared" si="64"/>
        <v>LL</v>
      </c>
      <c r="N172" s="106">
        <f t="shared" si="56"/>
        <v>0</v>
      </c>
      <c r="O172" s="4">
        <f t="shared" si="57"/>
        <v>0</v>
      </c>
      <c r="P172" s="18">
        <f t="shared" si="58"/>
        <v>0</v>
      </c>
      <c r="Q172" s="4">
        <f t="shared" si="59"/>
        <v>0</v>
      </c>
      <c r="R172" s="18">
        <f t="shared" si="60"/>
        <v>0</v>
      </c>
      <c r="S172" s="222"/>
      <c r="T172" s="18">
        <f t="shared" si="51"/>
        <v>0</v>
      </c>
      <c r="U172" s="112">
        <f t="shared" si="52"/>
        <v>0</v>
      </c>
    </row>
    <row r="173" spans="1:21" x14ac:dyDescent="0.25">
      <c r="A173" s="160">
        <v>21</v>
      </c>
      <c r="B173" s="18" t="str">
        <f t="shared" si="44"/>
        <v>LL</v>
      </c>
      <c r="C173" s="232"/>
      <c r="D173" s="222"/>
      <c r="E173" s="225"/>
      <c r="F173" s="233"/>
      <c r="G173" s="224"/>
      <c r="H173" s="167">
        <f t="shared" si="62"/>
        <v>0</v>
      </c>
      <c r="I173" s="116">
        <f>H173*Usage!$K$28/1000</f>
        <v>0</v>
      </c>
      <c r="L173" s="106">
        <f t="shared" si="63"/>
        <v>21</v>
      </c>
      <c r="M173" s="18" t="str">
        <f t="shared" si="64"/>
        <v>LL</v>
      </c>
      <c r="N173" s="106">
        <f t="shared" si="56"/>
        <v>0</v>
      </c>
      <c r="O173" s="4">
        <f t="shared" si="57"/>
        <v>0</v>
      </c>
      <c r="P173" s="18">
        <f t="shared" si="58"/>
        <v>0</v>
      </c>
      <c r="Q173" s="4">
        <f t="shared" si="59"/>
        <v>0</v>
      </c>
      <c r="R173" s="18">
        <f t="shared" si="60"/>
        <v>0</v>
      </c>
      <c r="S173" s="222"/>
      <c r="T173" s="18">
        <f t="shared" si="51"/>
        <v>0</v>
      </c>
      <c r="U173" s="112">
        <f t="shared" si="52"/>
        <v>0</v>
      </c>
    </row>
    <row r="174" spans="1:21" x14ac:dyDescent="0.25">
      <c r="A174" s="160">
        <v>22</v>
      </c>
      <c r="B174" s="18" t="str">
        <f t="shared" si="44"/>
        <v>MM</v>
      </c>
      <c r="C174" s="232"/>
      <c r="D174" s="222"/>
      <c r="E174" s="225"/>
      <c r="F174" s="233"/>
      <c r="G174" s="224"/>
      <c r="H174" s="167">
        <f t="shared" si="62"/>
        <v>0</v>
      </c>
      <c r="I174" s="116">
        <f>H174*Usage!$K$29/1000</f>
        <v>0</v>
      </c>
      <c r="L174" s="106">
        <f t="shared" si="63"/>
        <v>22</v>
      </c>
      <c r="M174" s="18" t="str">
        <f t="shared" si="64"/>
        <v>MM</v>
      </c>
      <c r="N174" s="106">
        <f t="shared" si="56"/>
        <v>0</v>
      </c>
      <c r="O174" s="4">
        <f t="shared" si="57"/>
        <v>0</v>
      </c>
      <c r="P174" s="18">
        <f t="shared" si="58"/>
        <v>0</v>
      </c>
      <c r="Q174" s="4">
        <f t="shared" si="59"/>
        <v>0</v>
      </c>
      <c r="R174" s="18">
        <f t="shared" si="60"/>
        <v>0</v>
      </c>
      <c r="S174" s="222"/>
      <c r="T174" s="18">
        <f t="shared" si="51"/>
        <v>0</v>
      </c>
      <c r="U174" s="112">
        <f t="shared" si="52"/>
        <v>0</v>
      </c>
    </row>
    <row r="175" spans="1:21" x14ac:dyDescent="0.25">
      <c r="A175" s="160">
        <v>22</v>
      </c>
      <c r="B175" s="18" t="str">
        <f t="shared" ref="B175:B177" si="65">B54</f>
        <v>MM</v>
      </c>
      <c r="C175" s="232"/>
      <c r="D175" s="222"/>
      <c r="E175" s="225"/>
      <c r="F175" s="233"/>
      <c r="G175" s="224"/>
      <c r="H175" s="167">
        <f t="shared" si="62"/>
        <v>0</v>
      </c>
      <c r="I175" s="116">
        <f>H175*Usage!$K$29/1000</f>
        <v>0</v>
      </c>
      <c r="L175" s="106">
        <f t="shared" si="63"/>
        <v>22</v>
      </c>
      <c r="M175" s="18" t="str">
        <f t="shared" si="64"/>
        <v>MM</v>
      </c>
      <c r="N175" s="106">
        <f t="shared" si="56"/>
        <v>0</v>
      </c>
      <c r="O175" s="4">
        <f t="shared" si="57"/>
        <v>0</v>
      </c>
      <c r="P175" s="18">
        <f t="shared" si="58"/>
        <v>0</v>
      </c>
      <c r="Q175" s="4">
        <f t="shared" si="59"/>
        <v>0</v>
      </c>
      <c r="R175" s="18">
        <f t="shared" si="60"/>
        <v>0</v>
      </c>
      <c r="S175" s="222"/>
      <c r="T175" s="18">
        <f t="shared" si="51"/>
        <v>0</v>
      </c>
      <c r="U175" s="112">
        <f t="shared" si="52"/>
        <v>0</v>
      </c>
    </row>
    <row r="176" spans="1:21" x14ac:dyDescent="0.25">
      <c r="A176" s="160">
        <v>23</v>
      </c>
      <c r="B176" s="18" t="str">
        <f t="shared" si="65"/>
        <v>NN</v>
      </c>
      <c r="C176" s="232"/>
      <c r="D176" s="222"/>
      <c r="E176" s="225"/>
      <c r="F176" s="233"/>
      <c r="G176" s="224"/>
      <c r="H176" s="167">
        <f t="shared" si="62"/>
        <v>0</v>
      </c>
      <c r="I176" s="116">
        <f>H176*Usage!$K$30/1000</f>
        <v>0</v>
      </c>
      <c r="L176" s="106">
        <f t="shared" si="63"/>
        <v>23</v>
      </c>
      <c r="M176" s="18" t="str">
        <f t="shared" si="64"/>
        <v>NN</v>
      </c>
      <c r="N176" s="106">
        <f t="shared" si="56"/>
        <v>0</v>
      </c>
      <c r="O176" s="4">
        <f t="shared" si="57"/>
        <v>0</v>
      </c>
      <c r="P176" s="18">
        <f t="shared" si="58"/>
        <v>0</v>
      </c>
      <c r="Q176" s="4">
        <f t="shared" si="59"/>
        <v>0</v>
      </c>
      <c r="R176" s="18">
        <f t="shared" si="60"/>
        <v>0</v>
      </c>
      <c r="S176" s="222"/>
      <c r="T176" s="18">
        <f t="shared" si="51"/>
        <v>0</v>
      </c>
      <c r="U176" s="112">
        <f t="shared" si="52"/>
        <v>0</v>
      </c>
    </row>
    <row r="177" spans="1:21" x14ac:dyDescent="0.25">
      <c r="A177" s="160">
        <v>23</v>
      </c>
      <c r="B177" s="18" t="str">
        <f t="shared" si="65"/>
        <v>NN</v>
      </c>
      <c r="C177" s="236"/>
      <c r="D177" s="226"/>
      <c r="E177" s="227"/>
      <c r="F177" s="237"/>
      <c r="G177" s="228"/>
      <c r="H177" s="168">
        <f t="shared" si="62"/>
        <v>0</v>
      </c>
      <c r="I177" s="116">
        <f>H177*Usage!$K$30/1000</f>
        <v>0</v>
      </c>
      <c r="L177" s="106">
        <f t="shared" si="63"/>
        <v>23</v>
      </c>
      <c r="M177" s="18" t="str">
        <f t="shared" si="64"/>
        <v>NN</v>
      </c>
      <c r="N177" s="106">
        <f t="shared" si="56"/>
        <v>0</v>
      </c>
      <c r="O177" s="4">
        <f t="shared" si="57"/>
        <v>0</v>
      </c>
      <c r="P177" s="18">
        <f t="shared" si="58"/>
        <v>0</v>
      </c>
      <c r="Q177" s="4">
        <f t="shared" si="59"/>
        <v>0</v>
      </c>
      <c r="R177" s="18">
        <f t="shared" si="60"/>
        <v>0</v>
      </c>
      <c r="S177" s="222"/>
      <c r="T177" s="18">
        <f t="shared" si="51"/>
        <v>0</v>
      </c>
      <c r="U177" s="112">
        <f t="shared" si="52"/>
        <v>0</v>
      </c>
    </row>
    <row r="178" spans="1:21" x14ac:dyDescent="0.25">
      <c r="A178" s="160"/>
      <c r="B178" s="4"/>
      <c r="F178" s="5">
        <f>SUM(F128:F177)</f>
        <v>0</v>
      </c>
      <c r="I178" s="22">
        <f>SUM(I128:I177)</f>
        <v>0</v>
      </c>
      <c r="M178" s="7"/>
      <c r="N178" s="135"/>
      <c r="O178" s="134"/>
      <c r="P178" s="7"/>
      <c r="Q178" s="134"/>
      <c r="R178" s="7"/>
      <c r="S178" s="7"/>
      <c r="T178" s="161"/>
      <c r="U178" s="162"/>
    </row>
    <row r="185" spans="1:21" x14ac:dyDescent="0.25">
      <c r="A185" s="160"/>
    </row>
    <row r="186" spans="1:21" x14ac:dyDescent="0.25">
      <c r="A186" s="160"/>
    </row>
  </sheetData>
  <mergeCells count="12">
    <mergeCell ref="N4:O4"/>
    <mergeCell ref="N5:O5"/>
    <mergeCell ref="N126:U126"/>
    <mergeCell ref="N72:T72"/>
    <mergeCell ref="C66:E66"/>
    <mergeCell ref="F66:H66"/>
    <mergeCell ref="C72:I72"/>
    <mergeCell ref="C126:I126"/>
    <mergeCell ref="J4:L4"/>
    <mergeCell ref="K5:K6"/>
    <mergeCell ref="J5:J6"/>
    <mergeCell ref="L5:L6"/>
  </mergeCells>
  <conditionalFormatting sqref="L10">
    <cfRule type="cellIs" dxfId="28" priority="6" operator="lessThan">
      <formula>0</formula>
    </cfRule>
  </conditionalFormatting>
  <conditionalFormatting sqref="L12">
    <cfRule type="cellIs" dxfId="27" priority="5" operator="lessThan">
      <formula>0</formula>
    </cfRule>
  </conditionalFormatting>
  <conditionalFormatting sqref="L14">
    <cfRule type="cellIs" dxfId="26" priority="4" operator="lessThan">
      <formula>0</formula>
    </cfRule>
  </conditionalFormatting>
  <conditionalFormatting sqref="L15:L24">
    <cfRule type="cellIs" dxfId="25" priority="3" operator="lessThan">
      <formula>0</formula>
    </cfRule>
  </conditionalFormatting>
  <conditionalFormatting sqref="L7:L8">
    <cfRule type="cellIs" dxfId="24" priority="2" operator="lessThan">
      <formula>0</formula>
    </cfRule>
  </conditionalFormatting>
  <conditionalFormatting sqref="D65:F65">
    <cfRule type="cellIs" dxfId="23" priority="1" operator="lessThan">
      <formula>0</formula>
    </cfRule>
  </conditionalFormatting>
  <dataValidations count="4">
    <dataValidation allowBlank="1" showInputMessage="1" showErrorMessage="1" promptTitle="Do not change this cell value" prompt="change the number of years in repayment  sheet" sqref="C63 C65" xr:uid="{00000000-0002-0000-0200-000000000000}"/>
    <dataValidation allowBlank="1" showInputMessage="1" showErrorMessage="1" sqref="B68:B70 H62" xr:uid="{00000000-0002-0000-0200-000001000000}"/>
    <dataValidation allowBlank="1" showInputMessage="1" showErrorMessage="1" promptTitle="Warning - do not change" prompt="Change the inflation rate in the repayment calculation sheet" sqref="C62" xr:uid="{00000000-0002-0000-0200-000002000000}"/>
    <dataValidation allowBlank="1" showInputMessage="1" showErrorMessage="1" promptTitle="Output cell" prompt="DO NOT CHANGE THE FORMULAS_x000a_" sqref="D65:F65" xr:uid="{8437EAC7-EFD7-44B3-A044-D3EC2917300C}"/>
  </dataValidations>
  <pageMargins left="0.25" right="0.25" top="0.75" bottom="0.75" header="0.3" footer="0.3"/>
  <pageSetup paperSize="9" scale="93" orientation="landscape" horizontalDpi="360" verticalDpi="36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V70"/>
  <sheetViews>
    <sheetView workbookViewId="0">
      <selection activeCell="G63" sqref="G63"/>
    </sheetView>
  </sheetViews>
  <sheetFormatPr defaultRowHeight="15" x14ac:dyDescent="0.25"/>
  <cols>
    <col min="2" max="2" width="19.42578125" customWidth="1"/>
    <col min="3" max="3" width="8.28515625" customWidth="1"/>
    <col min="4" max="4" width="14.42578125" customWidth="1"/>
    <col min="5" max="5" width="11.42578125" customWidth="1"/>
    <col min="6" max="6" width="10.28515625" customWidth="1"/>
    <col min="7" max="7" width="9.7109375" customWidth="1"/>
    <col min="8" max="8" width="11.7109375" customWidth="1"/>
    <col min="11" max="11" width="10.7109375" customWidth="1"/>
    <col min="12" max="12" width="11.28515625" customWidth="1"/>
    <col min="22" max="22" width="11.28515625" customWidth="1"/>
  </cols>
  <sheetData>
    <row r="1" spans="1:22" ht="18.75" x14ac:dyDescent="0.3">
      <c r="A1" s="23">
        <f>'Front Sheet'!C8</f>
        <v>0</v>
      </c>
      <c r="D1" s="49" t="s">
        <v>86</v>
      </c>
    </row>
    <row r="3" spans="1:22" ht="15.75" x14ac:dyDescent="0.25">
      <c r="B3" s="46" t="s">
        <v>53</v>
      </c>
      <c r="J3" s="407" t="s">
        <v>439</v>
      </c>
      <c r="K3" s="408"/>
      <c r="M3" s="409" t="s">
        <v>434</v>
      </c>
      <c r="N3" s="410"/>
      <c r="P3" s="11" t="s">
        <v>359</v>
      </c>
    </row>
    <row r="4" spans="1:22" x14ac:dyDescent="0.25">
      <c r="B4" s="405" t="s">
        <v>3</v>
      </c>
      <c r="C4" s="389" t="s">
        <v>45</v>
      </c>
      <c r="D4" s="404"/>
      <c r="E4" s="390"/>
      <c r="F4" s="389" t="s">
        <v>302</v>
      </c>
      <c r="G4" s="404"/>
      <c r="H4" s="404"/>
      <c r="I4" s="404"/>
      <c r="J4" s="404"/>
      <c r="K4" s="390"/>
      <c r="P4" s="1"/>
      <c r="Q4" s="1"/>
    </row>
    <row r="5" spans="1:22" x14ac:dyDescent="0.25">
      <c r="B5" s="406"/>
      <c r="C5" s="2" t="s">
        <v>20</v>
      </c>
      <c r="D5" s="3" t="s">
        <v>21</v>
      </c>
      <c r="E5" s="33" t="s">
        <v>4</v>
      </c>
      <c r="F5" s="2" t="s">
        <v>20</v>
      </c>
      <c r="G5" s="3" t="s">
        <v>21</v>
      </c>
      <c r="H5" s="33" t="s">
        <v>4</v>
      </c>
      <c r="I5" s="8" t="s">
        <v>5</v>
      </c>
      <c r="J5" s="47" t="s">
        <v>46</v>
      </c>
      <c r="K5" s="47" t="s">
        <v>44</v>
      </c>
      <c r="M5" s="32" t="s">
        <v>46</v>
      </c>
      <c r="N5" s="32" t="s">
        <v>44</v>
      </c>
      <c r="P5" s="65" t="s">
        <v>360</v>
      </c>
      <c r="Q5" s="65" t="s">
        <v>354</v>
      </c>
      <c r="R5" t="s">
        <v>361</v>
      </c>
      <c r="S5" s="204" t="s">
        <v>362</v>
      </c>
      <c r="T5" s="204" t="s">
        <v>325</v>
      </c>
      <c r="U5" s="204" t="s">
        <v>90</v>
      </c>
      <c r="V5" t="s">
        <v>363</v>
      </c>
    </row>
    <row r="6" spans="1:22" x14ac:dyDescent="0.25">
      <c r="A6">
        <f>'Energy Savings'!A74</f>
        <v>1</v>
      </c>
      <c r="B6" s="125">
        <f>'Energy Savings'!B74</f>
        <v>0</v>
      </c>
      <c r="C6" s="6">
        <f>'Energy Savings'!C128</f>
        <v>0</v>
      </c>
      <c r="D6" s="6">
        <f>'Energy Savings'!D128</f>
        <v>0</v>
      </c>
      <c r="E6" s="6">
        <f>'Energy Savings'!E74</f>
        <v>0</v>
      </c>
      <c r="F6" s="6">
        <f>'Energy Savings'!C128</f>
        <v>0</v>
      </c>
      <c r="G6" s="6">
        <f>'Energy Savings'!D128</f>
        <v>0</v>
      </c>
      <c r="H6" s="125" t="s">
        <v>301</v>
      </c>
      <c r="I6" s="215">
        <v>0</v>
      </c>
      <c r="J6" s="333">
        <v>0</v>
      </c>
      <c r="K6" s="325">
        <f>I6*J6</f>
        <v>0</v>
      </c>
      <c r="M6" s="327"/>
      <c r="N6" s="28">
        <f>I6*M6</f>
        <v>0</v>
      </c>
      <c r="P6" s="65">
        <f>K56</f>
        <v>0</v>
      </c>
      <c r="Q6" s="65">
        <f>K60</f>
        <v>0</v>
      </c>
      <c r="R6" s="31">
        <f>K62</f>
        <v>0</v>
      </c>
      <c r="S6" s="140">
        <f>K63</f>
        <v>0</v>
      </c>
      <c r="T6" s="31">
        <f>K65</f>
        <v>0</v>
      </c>
      <c r="U6" s="140">
        <f>K68</f>
        <v>0</v>
      </c>
      <c r="V6" s="31">
        <f>SUM(P6:U6)</f>
        <v>0</v>
      </c>
    </row>
    <row r="7" spans="1:22" x14ac:dyDescent="0.25">
      <c r="A7">
        <f>'Energy Savings'!A75</f>
        <v>1</v>
      </c>
      <c r="B7" s="109">
        <f>'Energy Savings'!B75</f>
        <v>0</v>
      </c>
      <c r="C7" s="18">
        <f>'Energy Savings'!C75</f>
        <v>0</v>
      </c>
      <c r="D7" s="18">
        <f>'Energy Savings'!D75</f>
        <v>0</v>
      </c>
      <c r="E7" s="18">
        <f>'Energy Savings'!E75</f>
        <v>0</v>
      </c>
      <c r="F7" s="18">
        <f>'Energy Savings'!C129</f>
        <v>0</v>
      </c>
      <c r="G7" s="18">
        <f>'Energy Savings'!D129</f>
        <v>0</v>
      </c>
      <c r="H7" s="109"/>
      <c r="I7" s="216">
        <f>'Energy Savings'!F129</f>
        <v>0</v>
      </c>
      <c r="J7" s="334">
        <f>'Energy Savings'!G129</f>
        <v>0</v>
      </c>
      <c r="K7" s="50">
        <f t="shared" ref="K7:K55" si="0">I7*J7</f>
        <v>0</v>
      </c>
      <c r="M7" s="328"/>
      <c r="N7" s="28">
        <f>I7*M7</f>
        <v>0</v>
      </c>
    </row>
    <row r="8" spans="1:22" x14ac:dyDescent="0.25">
      <c r="A8">
        <f>'Energy Savings'!A76</f>
        <v>1</v>
      </c>
      <c r="B8" s="109">
        <f>'Energy Savings'!B76</f>
        <v>0</v>
      </c>
      <c r="C8" s="18">
        <f>'Energy Savings'!C76</f>
        <v>0</v>
      </c>
      <c r="D8" s="106">
        <f>'Energy Savings'!D76</f>
        <v>0</v>
      </c>
      <c r="E8" s="18">
        <f>'Energy Savings'!E76</f>
        <v>0</v>
      </c>
      <c r="F8" s="18">
        <f>'Energy Savings'!C130</f>
        <v>0</v>
      </c>
      <c r="G8" s="18">
        <f>'Energy Savings'!D130</f>
        <v>0</v>
      </c>
      <c r="H8" s="109"/>
      <c r="I8" s="216">
        <f>'Energy Savings'!F130</f>
        <v>0</v>
      </c>
      <c r="J8" s="334">
        <f>'Energy Savings'!G130</f>
        <v>0</v>
      </c>
      <c r="K8" s="50">
        <f t="shared" si="0"/>
        <v>0</v>
      </c>
      <c r="M8" s="328"/>
      <c r="N8" s="28">
        <f t="shared" ref="N8:N55" si="1">I8*M8</f>
        <v>0</v>
      </c>
    </row>
    <row r="9" spans="1:22" x14ac:dyDescent="0.25">
      <c r="A9">
        <f>'Energy Savings'!A77</f>
        <v>1</v>
      </c>
      <c r="B9" s="109">
        <f>'Energy Savings'!B77</f>
        <v>0</v>
      </c>
      <c r="C9" s="18">
        <f>'Energy Savings'!C77</f>
        <v>0</v>
      </c>
      <c r="D9" s="106">
        <f>'Energy Savings'!D77</f>
        <v>0</v>
      </c>
      <c r="E9" s="18">
        <f>'Energy Savings'!E77</f>
        <v>0</v>
      </c>
      <c r="F9" s="18">
        <f>'Energy Savings'!C131</f>
        <v>0</v>
      </c>
      <c r="G9" s="18">
        <f>'Energy Savings'!D131</f>
        <v>0</v>
      </c>
      <c r="H9" s="109"/>
      <c r="I9" s="216">
        <f>'Energy Savings'!F131</f>
        <v>0</v>
      </c>
      <c r="J9" s="334">
        <f>'Energy Savings'!G131</f>
        <v>0</v>
      </c>
      <c r="K9" s="50">
        <f t="shared" si="0"/>
        <v>0</v>
      </c>
      <c r="M9" s="328"/>
      <c r="N9" s="28">
        <f t="shared" si="1"/>
        <v>0</v>
      </c>
    </row>
    <row r="10" spans="1:22" x14ac:dyDescent="0.25">
      <c r="A10">
        <f>'Energy Savings'!A78</f>
        <v>1</v>
      </c>
      <c r="B10" s="109">
        <f>'Energy Savings'!B78</f>
        <v>0</v>
      </c>
      <c r="C10" s="18"/>
      <c r="D10" s="106">
        <f>'Energy Savings'!D78</f>
        <v>0</v>
      </c>
      <c r="E10" s="18">
        <f>'Energy Savings'!E78</f>
        <v>0</v>
      </c>
      <c r="F10" s="18">
        <f>'Energy Savings'!C132</f>
        <v>0</v>
      </c>
      <c r="G10" s="18">
        <f>'Energy Savings'!D132</f>
        <v>0</v>
      </c>
      <c r="H10" s="109"/>
      <c r="I10" s="216">
        <f>'Energy Savings'!F132</f>
        <v>0</v>
      </c>
      <c r="J10" s="334">
        <f>'Energy Savings'!G132</f>
        <v>0</v>
      </c>
      <c r="K10" s="50">
        <f t="shared" si="0"/>
        <v>0</v>
      </c>
      <c r="M10" s="328"/>
      <c r="N10" s="28">
        <f t="shared" si="1"/>
        <v>0</v>
      </c>
    </row>
    <row r="11" spans="1:22" x14ac:dyDescent="0.25">
      <c r="A11">
        <f>'Energy Savings'!A79</f>
        <v>2</v>
      </c>
      <c r="B11" s="109">
        <f>'Energy Savings'!B79</f>
        <v>0</v>
      </c>
      <c r="C11" s="18">
        <f>'Energy Savings'!C79</f>
        <v>0</v>
      </c>
      <c r="D11" s="106">
        <f>'Energy Savings'!D79</f>
        <v>0</v>
      </c>
      <c r="E11" s="18">
        <f>'Energy Savings'!E77</f>
        <v>0</v>
      </c>
      <c r="F11" s="18">
        <f>'Energy Savings'!C133</f>
        <v>0</v>
      </c>
      <c r="G11" s="18">
        <f>'Energy Savings'!D133</f>
        <v>0</v>
      </c>
      <c r="H11" s="109">
        <f>'Energy Savings'!E133</f>
        <v>0</v>
      </c>
      <c r="I11" s="216">
        <f>'Energy Savings'!F133</f>
        <v>0</v>
      </c>
      <c r="J11" s="334">
        <f>'Energy Savings'!G133</f>
        <v>0</v>
      </c>
      <c r="K11" s="50">
        <f t="shared" si="0"/>
        <v>0</v>
      </c>
      <c r="M11" s="328"/>
      <c r="N11" s="28">
        <f t="shared" si="1"/>
        <v>0</v>
      </c>
    </row>
    <row r="12" spans="1:22" x14ac:dyDescent="0.25">
      <c r="A12">
        <f>'Energy Savings'!A80</f>
        <v>2</v>
      </c>
      <c r="B12" s="109">
        <f>'Energy Savings'!B80</f>
        <v>0</v>
      </c>
      <c r="C12" s="18"/>
      <c r="D12" s="106"/>
      <c r="E12" s="18"/>
      <c r="F12" s="18">
        <f>'Energy Savings'!C134</f>
        <v>0</v>
      </c>
      <c r="G12" s="18"/>
      <c r="H12" s="109"/>
      <c r="I12" s="216">
        <f>'Energy Savings'!F134</f>
        <v>0</v>
      </c>
      <c r="J12" s="334">
        <f>'Energy Savings'!G134</f>
        <v>0</v>
      </c>
      <c r="K12" s="50">
        <f t="shared" si="0"/>
        <v>0</v>
      </c>
      <c r="M12" s="328"/>
      <c r="N12" s="28">
        <f t="shared" si="1"/>
        <v>0</v>
      </c>
    </row>
    <row r="13" spans="1:22" x14ac:dyDescent="0.25">
      <c r="A13">
        <f>'Energy Savings'!A81</f>
        <v>2</v>
      </c>
      <c r="B13" s="109">
        <f>'Energy Savings'!B81</f>
        <v>0</v>
      </c>
      <c r="C13" s="18">
        <f>'Energy Savings'!C81</f>
        <v>0</v>
      </c>
      <c r="D13" s="106">
        <f>'Energy Savings'!D81</f>
        <v>0</v>
      </c>
      <c r="E13" s="18">
        <f>'Energy Savings'!E81</f>
        <v>0</v>
      </c>
      <c r="F13" s="18">
        <f>'Energy Savings'!C135</f>
        <v>0</v>
      </c>
      <c r="G13" s="18">
        <f>'Energy Savings'!D135</f>
        <v>0</v>
      </c>
      <c r="H13" s="109">
        <f>'Energy Savings'!E135</f>
        <v>0</v>
      </c>
      <c r="I13" s="216">
        <f>'Energy Savings'!F135</f>
        <v>0</v>
      </c>
      <c r="J13" s="334">
        <f>'Energy Savings'!G135</f>
        <v>0</v>
      </c>
      <c r="K13" s="50">
        <f t="shared" si="0"/>
        <v>0</v>
      </c>
      <c r="M13" s="328"/>
      <c r="N13" s="28">
        <f t="shared" si="1"/>
        <v>0</v>
      </c>
    </row>
    <row r="14" spans="1:22" x14ac:dyDescent="0.25">
      <c r="A14">
        <f>'Energy Savings'!A82</f>
        <v>3</v>
      </c>
      <c r="B14" s="109">
        <f>'Energy Savings'!B82</f>
        <v>0</v>
      </c>
      <c r="C14" s="18"/>
      <c r="D14" s="106"/>
      <c r="E14" s="18"/>
      <c r="F14" s="18">
        <f>'Energy Savings'!C136</f>
        <v>0</v>
      </c>
      <c r="G14" s="18"/>
      <c r="H14" s="109"/>
      <c r="I14" s="216">
        <f>'Energy Savings'!F136</f>
        <v>0</v>
      </c>
      <c r="J14" s="334">
        <f>'Energy Savings'!G136</f>
        <v>0</v>
      </c>
      <c r="K14" s="50">
        <f t="shared" si="0"/>
        <v>0</v>
      </c>
      <c r="M14" s="328"/>
      <c r="N14" s="28">
        <f t="shared" si="1"/>
        <v>0</v>
      </c>
    </row>
    <row r="15" spans="1:22" x14ac:dyDescent="0.25">
      <c r="A15">
        <f>'Energy Savings'!A83</f>
        <v>3</v>
      </c>
      <c r="B15" s="109">
        <f>'Energy Savings'!B83</f>
        <v>0</v>
      </c>
      <c r="C15" s="18">
        <f>'Energy Savings'!C83</f>
        <v>0</v>
      </c>
      <c r="D15" s="106">
        <f>'Energy Savings'!D83</f>
        <v>0</v>
      </c>
      <c r="E15" s="18">
        <f>'Energy Savings'!E83</f>
        <v>0</v>
      </c>
      <c r="F15" s="18">
        <f>'Energy Savings'!C137</f>
        <v>0</v>
      </c>
      <c r="G15" s="18">
        <f>'Energy Savings'!D137</f>
        <v>0</v>
      </c>
      <c r="H15" s="109">
        <f>'Energy Savings'!E137</f>
        <v>0</v>
      </c>
      <c r="I15" s="216">
        <f>'Energy Savings'!F137</f>
        <v>0</v>
      </c>
      <c r="J15" s="334">
        <f>'Energy Savings'!G137</f>
        <v>0</v>
      </c>
      <c r="K15" s="50">
        <f t="shared" si="0"/>
        <v>0</v>
      </c>
      <c r="M15" s="328"/>
      <c r="N15" s="28">
        <f t="shared" si="1"/>
        <v>0</v>
      </c>
    </row>
    <row r="16" spans="1:22" x14ac:dyDescent="0.25">
      <c r="A16">
        <f>'Energy Savings'!A84</f>
        <v>4</v>
      </c>
      <c r="B16" s="109">
        <f>'Energy Savings'!B84</f>
        <v>0</v>
      </c>
      <c r="C16" s="18">
        <f>'Energy Savings'!C84</f>
        <v>0</v>
      </c>
      <c r="D16" s="106">
        <f>'Energy Savings'!D84</f>
        <v>0</v>
      </c>
      <c r="E16" s="18">
        <f>'Energy Savings'!E84</f>
        <v>0</v>
      </c>
      <c r="F16" s="18">
        <f>'Energy Savings'!C138</f>
        <v>0</v>
      </c>
      <c r="G16" s="18"/>
      <c r="H16" s="109"/>
      <c r="I16" s="216">
        <f>'Energy Savings'!F138</f>
        <v>0</v>
      </c>
      <c r="J16" s="334">
        <f>'Energy Savings'!G138</f>
        <v>0</v>
      </c>
      <c r="K16" s="50">
        <f t="shared" si="0"/>
        <v>0</v>
      </c>
      <c r="M16" s="328"/>
      <c r="N16" s="28">
        <f t="shared" si="1"/>
        <v>0</v>
      </c>
    </row>
    <row r="17" spans="1:14" x14ac:dyDescent="0.25">
      <c r="A17">
        <f>'Energy Savings'!A85</f>
        <v>4</v>
      </c>
      <c r="B17" s="109">
        <f>'Energy Savings'!B85</f>
        <v>0</v>
      </c>
      <c r="C17" s="18">
        <f>'Energy Savings'!C85</f>
        <v>0</v>
      </c>
      <c r="D17" s="106">
        <f>'Energy Savings'!D85</f>
        <v>0</v>
      </c>
      <c r="E17" s="18">
        <f>'Energy Savings'!E85</f>
        <v>0</v>
      </c>
      <c r="F17" s="18">
        <f>'Energy Savings'!C139</f>
        <v>0</v>
      </c>
      <c r="G17" s="18">
        <f>'Energy Savings'!D139</f>
        <v>0</v>
      </c>
      <c r="H17" s="109">
        <f>'Energy Savings'!E139</f>
        <v>0</v>
      </c>
      <c r="I17" s="216">
        <f>'Energy Savings'!F139</f>
        <v>0</v>
      </c>
      <c r="J17" s="334">
        <f>'Energy Savings'!G139</f>
        <v>0</v>
      </c>
      <c r="K17" s="50">
        <f t="shared" si="0"/>
        <v>0</v>
      </c>
      <c r="M17" s="328"/>
      <c r="N17" s="28">
        <f t="shared" si="1"/>
        <v>0</v>
      </c>
    </row>
    <row r="18" spans="1:14" x14ac:dyDescent="0.25">
      <c r="A18">
        <f>'Energy Savings'!A86</f>
        <v>5</v>
      </c>
      <c r="B18" s="109">
        <f>'Energy Savings'!B86</f>
        <v>0</v>
      </c>
      <c r="C18" s="18"/>
      <c r="D18" s="106"/>
      <c r="E18" s="18"/>
      <c r="F18" s="18">
        <f>'Energy Savings'!C140</f>
        <v>0</v>
      </c>
      <c r="G18" s="18">
        <f>'Energy Savings'!D140</f>
        <v>0</v>
      </c>
      <c r="H18" s="109"/>
      <c r="I18" s="216">
        <f>'Energy Savings'!F140</f>
        <v>0</v>
      </c>
      <c r="J18" s="334">
        <f>'Energy Savings'!G140</f>
        <v>0</v>
      </c>
      <c r="K18" s="50">
        <f t="shared" si="0"/>
        <v>0</v>
      </c>
      <c r="M18" s="328"/>
      <c r="N18" s="28">
        <f t="shared" si="1"/>
        <v>0</v>
      </c>
    </row>
    <row r="19" spans="1:14" x14ac:dyDescent="0.25">
      <c r="A19">
        <f>'Energy Savings'!A87</f>
        <v>5</v>
      </c>
      <c r="B19" s="109">
        <f>'Energy Savings'!B87</f>
        <v>0</v>
      </c>
      <c r="C19" s="18">
        <f>'Energy Savings'!C87</f>
        <v>0</v>
      </c>
      <c r="D19" s="106">
        <f>'Energy Savings'!D87</f>
        <v>0</v>
      </c>
      <c r="E19" s="18">
        <f>'Energy Savings'!E87</f>
        <v>0</v>
      </c>
      <c r="F19" s="18">
        <f>'Energy Savings'!C141</f>
        <v>0</v>
      </c>
      <c r="G19" s="18">
        <f>'Energy Savings'!D141</f>
        <v>0</v>
      </c>
      <c r="H19" s="109">
        <f>'Energy Savings'!E141</f>
        <v>0</v>
      </c>
      <c r="I19" s="216">
        <f>'Energy Savings'!F141</f>
        <v>0</v>
      </c>
      <c r="J19" s="334">
        <f>'Energy Savings'!G141</f>
        <v>0</v>
      </c>
      <c r="K19" s="50">
        <f t="shared" si="0"/>
        <v>0</v>
      </c>
      <c r="M19" s="328"/>
      <c r="N19" s="28">
        <f t="shared" si="1"/>
        <v>0</v>
      </c>
    </row>
    <row r="20" spans="1:14" x14ac:dyDescent="0.25">
      <c r="A20">
        <f>'Energy Savings'!A88</f>
        <v>6</v>
      </c>
      <c r="B20" s="109">
        <f>'Energy Savings'!B88</f>
        <v>0</v>
      </c>
      <c r="C20" s="18"/>
      <c r="D20" s="106"/>
      <c r="E20" s="18"/>
      <c r="F20" s="18">
        <f>'Energy Savings'!C142</f>
        <v>0</v>
      </c>
      <c r="G20" s="18"/>
      <c r="H20" s="109"/>
      <c r="I20" s="216">
        <f>'Energy Savings'!F142</f>
        <v>0</v>
      </c>
      <c r="J20" s="334">
        <f>'Energy Savings'!G142</f>
        <v>0</v>
      </c>
      <c r="K20" s="50">
        <f t="shared" si="0"/>
        <v>0</v>
      </c>
      <c r="M20" s="328"/>
      <c r="N20" s="28">
        <f t="shared" si="1"/>
        <v>0</v>
      </c>
    </row>
    <row r="21" spans="1:14" x14ac:dyDescent="0.25">
      <c r="A21">
        <f>'Energy Savings'!A89</f>
        <v>6</v>
      </c>
      <c r="B21" s="109">
        <f>'Energy Savings'!B89</f>
        <v>0</v>
      </c>
      <c r="C21" s="18">
        <f>'Energy Savings'!C89</f>
        <v>0</v>
      </c>
      <c r="D21" s="106">
        <f>'Energy Savings'!D89</f>
        <v>0</v>
      </c>
      <c r="E21" s="18">
        <f>'Energy Savings'!E89</f>
        <v>0</v>
      </c>
      <c r="F21" s="18">
        <f>'Energy Savings'!C143</f>
        <v>0</v>
      </c>
      <c r="G21" s="18">
        <f>'Energy Savings'!D143</f>
        <v>0</v>
      </c>
      <c r="H21" s="109">
        <f>'Energy Savings'!E143</f>
        <v>0</v>
      </c>
      <c r="I21" s="216">
        <f>'Energy Savings'!F143</f>
        <v>0</v>
      </c>
      <c r="J21" s="334">
        <f>'Energy Savings'!G143</f>
        <v>0</v>
      </c>
      <c r="K21" s="50">
        <f t="shared" si="0"/>
        <v>0</v>
      </c>
      <c r="M21" s="328"/>
      <c r="N21" s="28">
        <f t="shared" si="1"/>
        <v>0</v>
      </c>
    </row>
    <row r="22" spans="1:14" x14ac:dyDescent="0.25">
      <c r="A22">
        <f>'Energy Savings'!A90</f>
        <v>7</v>
      </c>
      <c r="B22" s="109">
        <f>'Energy Savings'!B90</f>
        <v>0</v>
      </c>
      <c r="C22" s="18">
        <f>'Energy Savings'!C90</f>
        <v>0</v>
      </c>
      <c r="D22" s="106">
        <f>'Energy Savings'!D90</f>
        <v>0</v>
      </c>
      <c r="E22" s="18">
        <f>'Energy Savings'!E90</f>
        <v>0</v>
      </c>
      <c r="F22" s="18">
        <f>'Energy Savings'!C144</f>
        <v>0</v>
      </c>
      <c r="G22" s="18">
        <f>'Energy Savings'!D144</f>
        <v>0</v>
      </c>
      <c r="H22" s="109">
        <f>'Energy Savings'!E144</f>
        <v>0</v>
      </c>
      <c r="I22" s="216">
        <f>'Energy Savings'!F144</f>
        <v>0</v>
      </c>
      <c r="J22" s="334">
        <f>'Energy Savings'!G144</f>
        <v>0</v>
      </c>
      <c r="K22" s="50">
        <f t="shared" si="0"/>
        <v>0</v>
      </c>
      <c r="M22" s="328"/>
      <c r="N22" s="28">
        <f t="shared" si="1"/>
        <v>0</v>
      </c>
    </row>
    <row r="23" spans="1:14" x14ac:dyDescent="0.25">
      <c r="A23">
        <f>'Energy Savings'!A91</f>
        <v>7</v>
      </c>
      <c r="B23" s="109">
        <f>'Energy Savings'!B91</f>
        <v>0</v>
      </c>
      <c r="C23" s="18">
        <f>'Energy Savings'!C91</f>
        <v>0</v>
      </c>
      <c r="D23" s="106">
        <f>'Energy Savings'!D91</f>
        <v>0</v>
      </c>
      <c r="E23" s="18">
        <f>'Energy Savings'!E91</f>
        <v>0</v>
      </c>
      <c r="F23" s="18">
        <f>'Energy Savings'!C145</f>
        <v>0</v>
      </c>
      <c r="G23" s="18">
        <f>'Energy Savings'!D145</f>
        <v>0</v>
      </c>
      <c r="H23" s="109">
        <f>'Energy Savings'!E145</f>
        <v>0</v>
      </c>
      <c r="I23" s="216">
        <f>'Energy Savings'!F145</f>
        <v>0</v>
      </c>
      <c r="J23" s="334">
        <f>'Energy Savings'!G145</f>
        <v>0</v>
      </c>
      <c r="K23" s="50">
        <f t="shared" si="0"/>
        <v>0</v>
      </c>
      <c r="M23" s="328"/>
      <c r="N23" s="28">
        <f t="shared" si="1"/>
        <v>0</v>
      </c>
    </row>
    <row r="24" spans="1:14" x14ac:dyDescent="0.25">
      <c r="A24">
        <f>'Energy Savings'!A92</f>
        <v>8</v>
      </c>
      <c r="B24" s="109">
        <f>'Energy Savings'!B92</f>
        <v>0</v>
      </c>
      <c r="C24" s="18">
        <f>'Energy Savings'!C92</f>
        <v>0</v>
      </c>
      <c r="D24" s="106">
        <f>'Energy Savings'!D92</f>
        <v>0</v>
      </c>
      <c r="E24" s="18">
        <f>'Energy Savings'!E92</f>
        <v>0</v>
      </c>
      <c r="F24" s="18">
        <f>'Energy Savings'!C146</f>
        <v>0</v>
      </c>
      <c r="G24" s="18">
        <f>'Energy Savings'!D146</f>
        <v>0</v>
      </c>
      <c r="H24" s="109">
        <f>'Energy Savings'!E146</f>
        <v>0</v>
      </c>
      <c r="I24" s="216">
        <f>'Energy Savings'!F146</f>
        <v>0</v>
      </c>
      <c r="J24" s="334">
        <f>'Energy Savings'!G146</f>
        <v>0</v>
      </c>
      <c r="K24" s="50">
        <f t="shared" si="0"/>
        <v>0</v>
      </c>
      <c r="M24" s="328"/>
      <c r="N24" s="28">
        <f t="shared" si="1"/>
        <v>0</v>
      </c>
    </row>
    <row r="25" spans="1:14" x14ac:dyDescent="0.25">
      <c r="A25">
        <f>'Energy Savings'!A93</f>
        <v>8</v>
      </c>
      <c r="B25" s="109">
        <f>'Energy Savings'!B93</f>
        <v>0</v>
      </c>
      <c r="C25" s="18">
        <f>'Energy Savings'!C93</f>
        <v>0</v>
      </c>
      <c r="D25" s="106">
        <f>'Energy Savings'!D93</f>
        <v>0</v>
      </c>
      <c r="E25" s="18">
        <f>'Energy Savings'!E93</f>
        <v>0</v>
      </c>
      <c r="F25" s="18">
        <f>'Energy Savings'!C147</f>
        <v>0</v>
      </c>
      <c r="G25" s="18">
        <f>'Energy Savings'!D147</f>
        <v>0</v>
      </c>
      <c r="H25" s="109">
        <f>'Energy Savings'!E147</f>
        <v>0</v>
      </c>
      <c r="I25" s="216">
        <f>'Energy Savings'!F147</f>
        <v>0</v>
      </c>
      <c r="J25" s="334">
        <f>'Energy Savings'!G147</f>
        <v>0</v>
      </c>
      <c r="K25" s="50">
        <f t="shared" si="0"/>
        <v>0</v>
      </c>
      <c r="M25" s="328"/>
      <c r="N25" s="28">
        <f t="shared" si="1"/>
        <v>0</v>
      </c>
    </row>
    <row r="26" spans="1:14" x14ac:dyDescent="0.25">
      <c r="A26">
        <f>'Energy Savings'!A94</f>
        <v>9</v>
      </c>
      <c r="B26" s="109">
        <f>'Energy Savings'!B94</f>
        <v>0</v>
      </c>
      <c r="C26" s="18">
        <f>'Energy Savings'!C94</f>
        <v>0</v>
      </c>
      <c r="D26" s="106">
        <f>'Energy Savings'!D94</f>
        <v>0</v>
      </c>
      <c r="E26" s="18">
        <f>'Energy Savings'!E94</f>
        <v>0</v>
      </c>
      <c r="F26" s="18">
        <f>'Energy Savings'!C148</f>
        <v>0</v>
      </c>
      <c r="G26" s="18">
        <f>'Energy Savings'!D148</f>
        <v>0</v>
      </c>
      <c r="H26" s="109">
        <f>'Energy Savings'!E148</f>
        <v>0</v>
      </c>
      <c r="I26" s="216">
        <f>'Energy Savings'!F148</f>
        <v>0</v>
      </c>
      <c r="J26" s="334">
        <f>'Energy Savings'!G148</f>
        <v>0</v>
      </c>
      <c r="K26" s="50">
        <f t="shared" si="0"/>
        <v>0</v>
      </c>
      <c r="M26" s="328"/>
      <c r="N26" s="28">
        <f t="shared" si="1"/>
        <v>0</v>
      </c>
    </row>
    <row r="27" spans="1:14" x14ac:dyDescent="0.25">
      <c r="A27">
        <f>'Energy Savings'!A95</f>
        <v>9</v>
      </c>
      <c r="B27" s="109">
        <f>'Energy Savings'!B95</f>
        <v>0</v>
      </c>
      <c r="C27" s="18">
        <f>'Energy Savings'!C95</f>
        <v>0</v>
      </c>
      <c r="D27" s="106">
        <f>'Energy Savings'!D95</f>
        <v>0</v>
      </c>
      <c r="E27" s="18">
        <f>'Energy Savings'!E95</f>
        <v>0</v>
      </c>
      <c r="F27" s="18">
        <f>'Energy Savings'!C149</f>
        <v>0</v>
      </c>
      <c r="G27" s="18">
        <f>'Energy Savings'!D149</f>
        <v>0</v>
      </c>
      <c r="H27" s="109">
        <f>'Energy Savings'!E149</f>
        <v>0</v>
      </c>
      <c r="I27" s="216">
        <f>'Energy Savings'!F149</f>
        <v>0</v>
      </c>
      <c r="J27" s="334">
        <f>'Energy Savings'!G149</f>
        <v>0</v>
      </c>
      <c r="K27" s="50">
        <f t="shared" si="0"/>
        <v>0</v>
      </c>
      <c r="M27" s="328"/>
      <c r="N27" s="28">
        <f t="shared" si="1"/>
        <v>0</v>
      </c>
    </row>
    <row r="28" spans="1:14" x14ac:dyDescent="0.25">
      <c r="A28">
        <f>'Energy Savings'!A96</f>
        <v>10</v>
      </c>
      <c r="B28" s="109" t="str">
        <f>'Energy Savings'!B96</f>
        <v>AA</v>
      </c>
      <c r="C28" s="18">
        <f>'Energy Savings'!C96</f>
        <v>0</v>
      </c>
      <c r="D28" s="106">
        <f>'Energy Savings'!D96</f>
        <v>0</v>
      </c>
      <c r="E28" s="18">
        <f>'Energy Savings'!E96</f>
        <v>0</v>
      </c>
      <c r="F28" s="18">
        <f>'Energy Savings'!C150</f>
        <v>0</v>
      </c>
      <c r="G28" s="18">
        <f>'Energy Savings'!D150</f>
        <v>0</v>
      </c>
      <c r="H28" s="109">
        <f>'Energy Savings'!E150</f>
        <v>0</v>
      </c>
      <c r="I28" s="216">
        <f>'Energy Savings'!F150</f>
        <v>0</v>
      </c>
      <c r="J28" s="334">
        <f>'Energy Savings'!G150</f>
        <v>0</v>
      </c>
      <c r="K28" s="50">
        <f t="shared" si="0"/>
        <v>0</v>
      </c>
      <c r="M28" s="328"/>
      <c r="N28" s="28">
        <f t="shared" si="1"/>
        <v>0</v>
      </c>
    </row>
    <row r="29" spans="1:14" x14ac:dyDescent="0.25">
      <c r="A29">
        <f>'Energy Savings'!A97</f>
        <v>10</v>
      </c>
      <c r="B29" s="109" t="str">
        <f>'Energy Savings'!B97</f>
        <v>AA</v>
      </c>
      <c r="C29" s="18">
        <f>'Energy Savings'!C97</f>
        <v>0</v>
      </c>
      <c r="D29" s="106">
        <f>'Energy Savings'!D97</f>
        <v>0</v>
      </c>
      <c r="E29" s="18">
        <f>'Energy Savings'!E97</f>
        <v>0</v>
      </c>
      <c r="F29" s="18">
        <f>'Energy Savings'!C151</f>
        <v>0</v>
      </c>
      <c r="G29" s="18">
        <f>'Energy Savings'!D151</f>
        <v>0</v>
      </c>
      <c r="H29" s="109">
        <f>'Energy Savings'!E151</f>
        <v>0</v>
      </c>
      <c r="I29" s="216">
        <f>'Energy Savings'!F151</f>
        <v>0</v>
      </c>
      <c r="J29" s="334">
        <f>'Energy Savings'!G151</f>
        <v>0</v>
      </c>
      <c r="K29" s="50">
        <f t="shared" si="0"/>
        <v>0</v>
      </c>
      <c r="M29" s="328"/>
      <c r="N29" s="28">
        <f t="shared" si="1"/>
        <v>0</v>
      </c>
    </row>
    <row r="30" spans="1:14" x14ac:dyDescent="0.25">
      <c r="A30">
        <f>'Energy Savings'!A98</f>
        <v>11</v>
      </c>
      <c r="B30" s="109" t="str">
        <f>'Energy Savings'!B98</f>
        <v>BB</v>
      </c>
      <c r="C30" s="18">
        <f>'Energy Savings'!C98</f>
        <v>0</v>
      </c>
      <c r="D30" s="106">
        <f>'Energy Savings'!D98</f>
        <v>0</v>
      </c>
      <c r="E30" s="18">
        <f>'Energy Savings'!E98</f>
        <v>0</v>
      </c>
      <c r="F30" s="18">
        <f>'Energy Savings'!C152</f>
        <v>0</v>
      </c>
      <c r="G30" s="18">
        <f>'Energy Savings'!D152</f>
        <v>0</v>
      </c>
      <c r="H30" s="109">
        <f>'Energy Savings'!E152</f>
        <v>0</v>
      </c>
      <c r="I30" s="216">
        <f>'Energy Savings'!F152</f>
        <v>0</v>
      </c>
      <c r="J30" s="334">
        <f>'Energy Savings'!G152</f>
        <v>0</v>
      </c>
      <c r="K30" s="50">
        <f t="shared" si="0"/>
        <v>0</v>
      </c>
      <c r="M30" s="328"/>
      <c r="N30" s="28">
        <f t="shared" si="1"/>
        <v>0</v>
      </c>
    </row>
    <row r="31" spans="1:14" x14ac:dyDescent="0.25">
      <c r="A31">
        <f>'Energy Savings'!A99</f>
        <v>11</v>
      </c>
      <c r="B31" s="109" t="str">
        <f>'Energy Savings'!B99</f>
        <v>BB</v>
      </c>
      <c r="C31" s="18">
        <f>'Energy Savings'!C99</f>
        <v>0</v>
      </c>
      <c r="D31" s="106">
        <f>'Energy Savings'!D99</f>
        <v>0</v>
      </c>
      <c r="E31" s="18">
        <f>'Energy Savings'!E99</f>
        <v>0</v>
      </c>
      <c r="F31" s="18">
        <f>'Energy Savings'!C153</f>
        <v>0</v>
      </c>
      <c r="G31" s="18">
        <f>'Energy Savings'!D153</f>
        <v>0</v>
      </c>
      <c r="H31" s="109">
        <f>'Energy Savings'!E153</f>
        <v>0</v>
      </c>
      <c r="I31" s="216">
        <f>'Energy Savings'!F153</f>
        <v>0</v>
      </c>
      <c r="J31" s="334">
        <f>'Energy Savings'!G153</f>
        <v>0</v>
      </c>
      <c r="K31" s="50">
        <f t="shared" si="0"/>
        <v>0</v>
      </c>
      <c r="M31" s="328"/>
      <c r="N31" s="28">
        <f t="shared" si="1"/>
        <v>0</v>
      </c>
    </row>
    <row r="32" spans="1:14" x14ac:dyDescent="0.25">
      <c r="A32">
        <f>'Energy Savings'!A100</f>
        <v>12</v>
      </c>
      <c r="B32" s="109" t="str">
        <f>'Energy Savings'!B100</f>
        <v>CC</v>
      </c>
      <c r="C32" s="18">
        <f>'Energy Savings'!C100</f>
        <v>0</v>
      </c>
      <c r="D32" s="106">
        <f>'Energy Savings'!D100</f>
        <v>0</v>
      </c>
      <c r="E32" s="18">
        <f>'Energy Savings'!E100</f>
        <v>0</v>
      </c>
      <c r="F32" s="18">
        <f>'Energy Savings'!C154</f>
        <v>0</v>
      </c>
      <c r="G32" s="18">
        <f>'Energy Savings'!D154</f>
        <v>0</v>
      </c>
      <c r="H32" s="109">
        <f>'Energy Savings'!E154</f>
        <v>0</v>
      </c>
      <c r="I32" s="216">
        <f>'Energy Savings'!F154</f>
        <v>0</v>
      </c>
      <c r="J32" s="334">
        <f>'Energy Savings'!G154</f>
        <v>0</v>
      </c>
      <c r="K32" s="50">
        <f t="shared" si="0"/>
        <v>0</v>
      </c>
      <c r="M32" s="328"/>
      <c r="N32" s="28">
        <f t="shared" si="1"/>
        <v>0</v>
      </c>
    </row>
    <row r="33" spans="1:14" x14ac:dyDescent="0.25">
      <c r="A33">
        <f>'Energy Savings'!A101</f>
        <v>12</v>
      </c>
      <c r="B33" s="109" t="str">
        <f>'Energy Savings'!B101</f>
        <v>CC</v>
      </c>
      <c r="C33" s="18">
        <f>'Energy Savings'!C101</f>
        <v>0</v>
      </c>
      <c r="D33" s="106">
        <f>'Energy Savings'!D101</f>
        <v>0</v>
      </c>
      <c r="E33" s="18">
        <f>'Energy Savings'!E101</f>
        <v>0</v>
      </c>
      <c r="F33" s="18">
        <f>'Energy Savings'!C155</f>
        <v>0</v>
      </c>
      <c r="G33" s="18">
        <f>'Energy Savings'!D155</f>
        <v>0</v>
      </c>
      <c r="H33" s="109">
        <f>'Energy Savings'!E155</f>
        <v>0</v>
      </c>
      <c r="I33" s="216">
        <f>'Energy Savings'!F155</f>
        <v>0</v>
      </c>
      <c r="J33" s="334">
        <f>'Energy Savings'!G155</f>
        <v>0</v>
      </c>
      <c r="K33" s="50">
        <f t="shared" si="0"/>
        <v>0</v>
      </c>
      <c r="M33" s="328"/>
      <c r="N33" s="28">
        <f t="shared" si="1"/>
        <v>0</v>
      </c>
    </row>
    <row r="34" spans="1:14" x14ac:dyDescent="0.25">
      <c r="A34">
        <f>'Energy Savings'!A102</f>
        <v>13</v>
      </c>
      <c r="B34" s="109" t="str">
        <f>'Energy Savings'!B102</f>
        <v>DD</v>
      </c>
      <c r="C34" s="18">
        <f>'Energy Savings'!C102</f>
        <v>0</v>
      </c>
      <c r="D34" s="106">
        <f>'Energy Savings'!D102</f>
        <v>0</v>
      </c>
      <c r="E34" s="18">
        <f>'Energy Savings'!E102</f>
        <v>0</v>
      </c>
      <c r="F34" s="18">
        <f>'Energy Savings'!C156</f>
        <v>0</v>
      </c>
      <c r="G34" s="18">
        <f>'Energy Savings'!D156</f>
        <v>0</v>
      </c>
      <c r="H34" s="109">
        <f>'Energy Savings'!E156</f>
        <v>0</v>
      </c>
      <c r="I34" s="216">
        <f>'Energy Savings'!F156</f>
        <v>0</v>
      </c>
      <c r="J34" s="334">
        <f>'Energy Savings'!G156</f>
        <v>0</v>
      </c>
      <c r="K34" s="50">
        <f t="shared" si="0"/>
        <v>0</v>
      </c>
      <c r="M34" s="328"/>
      <c r="N34" s="28">
        <f t="shared" si="1"/>
        <v>0</v>
      </c>
    </row>
    <row r="35" spans="1:14" x14ac:dyDescent="0.25">
      <c r="A35">
        <f>'Energy Savings'!A103</f>
        <v>13</v>
      </c>
      <c r="B35" s="109" t="str">
        <f>'Energy Savings'!B103</f>
        <v>DD</v>
      </c>
      <c r="C35" s="18">
        <f>'Energy Savings'!C103</f>
        <v>0</v>
      </c>
      <c r="D35" s="106">
        <f>'Energy Savings'!D103</f>
        <v>0</v>
      </c>
      <c r="E35" s="18">
        <f>'Energy Savings'!E103</f>
        <v>0</v>
      </c>
      <c r="F35" s="18">
        <f>'Energy Savings'!C157</f>
        <v>0</v>
      </c>
      <c r="G35" s="18">
        <f>'Energy Savings'!D157</f>
        <v>0</v>
      </c>
      <c r="H35" s="109">
        <f>'Energy Savings'!E157</f>
        <v>0</v>
      </c>
      <c r="I35" s="216">
        <f>'Energy Savings'!F157</f>
        <v>0</v>
      </c>
      <c r="J35" s="334">
        <f>'Energy Savings'!G157</f>
        <v>0</v>
      </c>
      <c r="K35" s="50">
        <f t="shared" si="0"/>
        <v>0</v>
      </c>
      <c r="M35" s="328"/>
      <c r="N35" s="28">
        <f t="shared" si="1"/>
        <v>0</v>
      </c>
    </row>
    <row r="36" spans="1:14" x14ac:dyDescent="0.25">
      <c r="A36">
        <f>'Energy Savings'!A104</f>
        <v>14</v>
      </c>
      <c r="B36" s="109" t="str">
        <f>'Energy Savings'!B104</f>
        <v>EE</v>
      </c>
      <c r="C36" s="18">
        <f>'Energy Savings'!C104</f>
        <v>0</v>
      </c>
      <c r="D36" s="106">
        <f>'Energy Savings'!D104</f>
        <v>0</v>
      </c>
      <c r="E36" s="18">
        <f>'Energy Savings'!E104</f>
        <v>0</v>
      </c>
      <c r="F36" s="18">
        <f>'Energy Savings'!C158</f>
        <v>0</v>
      </c>
      <c r="G36" s="18">
        <f>'Energy Savings'!D158</f>
        <v>0</v>
      </c>
      <c r="H36" s="109">
        <f>'Energy Savings'!E158</f>
        <v>0</v>
      </c>
      <c r="I36" s="216">
        <f>'Energy Savings'!F158</f>
        <v>0</v>
      </c>
      <c r="J36" s="334">
        <f>'Energy Savings'!G158</f>
        <v>0</v>
      </c>
      <c r="K36" s="50">
        <f t="shared" si="0"/>
        <v>0</v>
      </c>
      <c r="M36" s="328"/>
      <c r="N36" s="28">
        <f t="shared" si="1"/>
        <v>0</v>
      </c>
    </row>
    <row r="37" spans="1:14" x14ac:dyDescent="0.25">
      <c r="A37">
        <f>'Energy Savings'!A105</f>
        <v>14</v>
      </c>
      <c r="B37" s="109" t="str">
        <f>'Energy Savings'!B105</f>
        <v>EE</v>
      </c>
      <c r="C37" s="18">
        <f>'Energy Savings'!C105</f>
        <v>0</v>
      </c>
      <c r="D37" s="106">
        <f>'Energy Savings'!D105</f>
        <v>0</v>
      </c>
      <c r="E37" s="18">
        <f>'Energy Savings'!E105</f>
        <v>0</v>
      </c>
      <c r="F37" s="18">
        <f>'Energy Savings'!C159</f>
        <v>0</v>
      </c>
      <c r="G37" s="18">
        <f>'Energy Savings'!D159</f>
        <v>0</v>
      </c>
      <c r="H37" s="109">
        <f>'Energy Savings'!E159</f>
        <v>0</v>
      </c>
      <c r="I37" s="216">
        <f>'Energy Savings'!F159</f>
        <v>0</v>
      </c>
      <c r="J37" s="334">
        <f>'Energy Savings'!G159</f>
        <v>0</v>
      </c>
      <c r="K37" s="50">
        <f t="shared" si="0"/>
        <v>0</v>
      </c>
      <c r="M37" s="328"/>
      <c r="N37" s="28">
        <f t="shared" si="1"/>
        <v>0</v>
      </c>
    </row>
    <row r="38" spans="1:14" x14ac:dyDescent="0.25">
      <c r="A38">
        <f>'Energy Savings'!A106</f>
        <v>15</v>
      </c>
      <c r="B38" s="109" t="str">
        <f>'Energy Savings'!B106</f>
        <v>FF</v>
      </c>
      <c r="C38" s="18">
        <f>'Energy Savings'!C106</f>
        <v>0</v>
      </c>
      <c r="D38" s="106">
        <f>'Energy Savings'!D106</f>
        <v>0</v>
      </c>
      <c r="E38" s="18">
        <f>'Energy Savings'!E106</f>
        <v>0</v>
      </c>
      <c r="F38" s="18">
        <f>'Energy Savings'!C160</f>
        <v>0</v>
      </c>
      <c r="G38" s="18">
        <f>'Energy Savings'!D160</f>
        <v>0</v>
      </c>
      <c r="H38" s="109">
        <f>'Energy Savings'!E160</f>
        <v>0</v>
      </c>
      <c r="I38" s="216">
        <f>'Energy Savings'!F160</f>
        <v>0</v>
      </c>
      <c r="J38" s="334">
        <f>'Energy Savings'!G160</f>
        <v>0</v>
      </c>
      <c r="K38" s="50">
        <f t="shared" si="0"/>
        <v>0</v>
      </c>
      <c r="M38" s="328"/>
      <c r="N38" s="28">
        <f t="shared" si="1"/>
        <v>0</v>
      </c>
    </row>
    <row r="39" spans="1:14" x14ac:dyDescent="0.25">
      <c r="A39">
        <f>'Energy Savings'!A107</f>
        <v>15</v>
      </c>
      <c r="B39" s="109" t="str">
        <f>'Energy Savings'!B107</f>
        <v>FF</v>
      </c>
      <c r="C39" s="18">
        <f>'Energy Savings'!C107</f>
        <v>0</v>
      </c>
      <c r="D39" s="106">
        <f>'Energy Savings'!D107</f>
        <v>0</v>
      </c>
      <c r="E39" s="18">
        <f>'Energy Savings'!E107</f>
        <v>0</v>
      </c>
      <c r="F39" s="18">
        <f>'Energy Savings'!C161</f>
        <v>0</v>
      </c>
      <c r="G39" s="18">
        <f>'Energy Savings'!D161</f>
        <v>0</v>
      </c>
      <c r="H39" s="109">
        <f>'Energy Savings'!E161</f>
        <v>0</v>
      </c>
      <c r="I39" s="216">
        <f>'Energy Savings'!F161</f>
        <v>0</v>
      </c>
      <c r="J39" s="334">
        <f>'Energy Savings'!G161</f>
        <v>0</v>
      </c>
      <c r="K39" s="50">
        <f t="shared" si="0"/>
        <v>0</v>
      </c>
      <c r="M39" s="328"/>
      <c r="N39" s="28">
        <f t="shared" si="1"/>
        <v>0</v>
      </c>
    </row>
    <row r="40" spans="1:14" x14ac:dyDescent="0.25">
      <c r="A40">
        <f>'Energy Savings'!A108</f>
        <v>16</v>
      </c>
      <c r="B40" s="109" t="str">
        <f>'Energy Savings'!B108</f>
        <v>GG</v>
      </c>
      <c r="C40" s="18">
        <f>'Energy Savings'!C108</f>
        <v>0</v>
      </c>
      <c r="D40" s="106">
        <f>'Energy Savings'!D108</f>
        <v>0</v>
      </c>
      <c r="E40" s="18">
        <f>'Energy Savings'!E108</f>
        <v>0</v>
      </c>
      <c r="F40" s="18">
        <f>'Energy Savings'!C162</f>
        <v>0</v>
      </c>
      <c r="G40" s="18">
        <f>'Energy Savings'!D162</f>
        <v>0</v>
      </c>
      <c r="H40" s="109">
        <f>'Energy Savings'!E162</f>
        <v>0</v>
      </c>
      <c r="I40" s="216">
        <f>'Energy Savings'!F162</f>
        <v>0</v>
      </c>
      <c r="J40" s="334">
        <f>'Energy Savings'!G162</f>
        <v>0</v>
      </c>
      <c r="K40" s="50">
        <f t="shared" si="0"/>
        <v>0</v>
      </c>
      <c r="M40" s="328"/>
      <c r="N40" s="28">
        <f t="shared" si="1"/>
        <v>0</v>
      </c>
    </row>
    <row r="41" spans="1:14" x14ac:dyDescent="0.25">
      <c r="A41">
        <f>'Energy Savings'!A109</f>
        <v>16</v>
      </c>
      <c r="B41" s="109" t="str">
        <f>'Energy Savings'!B109</f>
        <v>GG</v>
      </c>
      <c r="C41" s="18">
        <f>'Energy Savings'!C109</f>
        <v>0</v>
      </c>
      <c r="D41" s="106">
        <f>'Energy Savings'!D109</f>
        <v>0</v>
      </c>
      <c r="E41" s="18">
        <f>'Energy Savings'!E109</f>
        <v>0</v>
      </c>
      <c r="F41" s="18">
        <f>'Energy Savings'!C163</f>
        <v>0</v>
      </c>
      <c r="G41" s="18">
        <f>'Energy Savings'!D163</f>
        <v>0</v>
      </c>
      <c r="H41" s="109">
        <f>'Energy Savings'!E163</f>
        <v>0</v>
      </c>
      <c r="I41" s="216">
        <f>'Energy Savings'!F163</f>
        <v>0</v>
      </c>
      <c r="J41" s="334">
        <f>'Energy Savings'!G163</f>
        <v>0</v>
      </c>
      <c r="K41" s="50">
        <f t="shared" si="0"/>
        <v>0</v>
      </c>
      <c r="M41" s="328"/>
      <c r="N41" s="28">
        <f t="shared" si="1"/>
        <v>0</v>
      </c>
    </row>
    <row r="42" spans="1:14" x14ac:dyDescent="0.25">
      <c r="A42">
        <f>'Energy Savings'!A110</f>
        <v>17</v>
      </c>
      <c r="B42" s="109" t="str">
        <f>'Energy Savings'!B110</f>
        <v>HH</v>
      </c>
      <c r="C42" s="18">
        <f>'Energy Savings'!C110</f>
        <v>0</v>
      </c>
      <c r="D42" s="106">
        <f>'Energy Savings'!D110</f>
        <v>0</v>
      </c>
      <c r="E42" s="18">
        <f>'Energy Savings'!E110</f>
        <v>0</v>
      </c>
      <c r="F42" s="18">
        <f>'Energy Savings'!C164</f>
        <v>0</v>
      </c>
      <c r="G42" s="18">
        <f>'Energy Savings'!D164</f>
        <v>0</v>
      </c>
      <c r="H42" s="109">
        <f>'Energy Savings'!E164</f>
        <v>0</v>
      </c>
      <c r="I42" s="216">
        <f>'Energy Savings'!F164</f>
        <v>0</v>
      </c>
      <c r="J42" s="334">
        <f>'Energy Savings'!G164</f>
        <v>0</v>
      </c>
      <c r="K42" s="50">
        <f t="shared" si="0"/>
        <v>0</v>
      </c>
      <c r="M42" s="328"/>
      <c r="N42" s="28">
        <f t="shared" si="1"/>
        <v>0</v>
      </c>
    </row>
    <row r="43" spans="1:14" x14ac:dyDescent="0.25">
      <c r="A43">
        <f>'Energy Savings'!A111</f>
        <v>17</v>
      </c>
      <c r="B43" s="109" t="str">
        <f>'Energy Savings'!B111</f>
        <v>HH</v>
      </c>
      <c r="C43" s="18">
        <f>'Energy Savings'!C111</f>
        <v>0</v>
      </c>
      <c r="D43" s="106">
        <f>'Energy Savings'!D111</f>
        <v>0</v>
      </c>
      <c r="E43" s="18">
        <f>'Energy Savings'!E111</f>
        <v>0</v>
      </c>
      <c r="F43" s="18">
        <f>'Energy Savings'!C165</f>
        <v>0</v>
      </c>
      <c r="G43" s="18">
        <f>'Energy Savings'!D165</f>
        <v>0</v>
      </c>
      <c r="H43" s="109">
        <f>'Energy Savings'!E165</f>
        <v>0</v>
      </c>
      <c r="I43" s="216">
        <f>'Energy Savings'!F165</f>
        <v>0</v>
      </c>
      <c r="J43" s="334">
        <f>'Energy Savings'!G165</f>
        <v>0</v>
      </c>
      <c r="K43" s="50">
        <f t="shared" si="0"/>
        <v>0</v>
      </c>
      <c r="M43" s="328"/>
      <c r="N43" s="28">
        <f t="shared" si="1"/>
        <v>0</v>
      </c>
    </row>
    <row r="44" spans="1:14" x14ac:dyDescent="0.25">
      <c r="A44">
        <f>'Energy Savings'!A112</f>
        <v>18</v>
      </c>
      <c r="B44" s="109" t="str">
        <f>'Energy Savings'!B112</f>
        <v>II</v>
      </c>
      <c r="C44" s="18">
        <f>'Energy Savings'!C112</f>
        <v>0</v>
      </c>
      <c r="D44" s="106">
        <f>'Energy Savings'!D112</f>
        <v>0</v>
      </c>
      <c r="E44" s="18">
        <f>'Energy Savings'!E112</f>
        <v>0</v>
      </c>
      <c r="F44" s="18">
        <f>'Energy Savings'!C166</f>
        <v>0</v>
      </c>
      <c r="G44" s="18">
        <f>'Energy Savings'!D166</f>
        <v>0</v>
      </c>
      <c r="H44" s="109">
        <f>'Energy Savings'!E166</f>
        <v>0</v>
      </c>
      <c r="I44" s="216">
        <f>'Energy Savings'!F166</f>
        <v>0</v>
      </c>
      <c r="J44" s="334">
        <f>'Energy Savings'!G166</f>
        <v>0</v>
      </c>
      <c r="K44" s="50">
        <f t="shared" si="0"/>
        <v>0</v>
      </c>
      <c r="M44" s="328"/>
      <c r="N44" s="28">
        <f t="shared" si="1"/>
        <v>0</v>
      </c>
    </row>
    <row r="45" spans="1:14" x14ac:dyDescent="0.25">
      <c r="A45">
        <f>'Energy Savings'!A113</f>
        <v>18</v>
      </c>
      <c r="B45" s="109" t="str">
        <f>'Energy Savings'!B113</f>
        <v>II</v>
      </c>
      <c r="C45" s="18">
        <f>'Energy Savings'!C113</f>
        <v>0</v>
      </c>
      <c r="D45" s="106">
        <f>'Energy Savings'!D113</f>
        <v>0</v>
      </c>
      <c r="E45" s="18">
        <f>'Energy Savings'!E113</f>
        <v>0</v>
      </c>
      <c r="F45" s="18">
        <f>'Energy Savings'!C167</f>
        <v>0</v>
      </c>
      <c r="G45" s="18">
        <f>'Energy Savings'!D167</f>
        <v>0</v>
      </c>
      <c r="H45" s="109">
        <f>'Energy Savings'!E167</f>
        <v>0</v>
      </c>
      <c r="I45" s="216">
        <f>'Energy Savings'!F167</f>
        <v>0</v>
      </c>
      <c r="J45" s="334">
        <f>'Energy Savings'!G167</f>
        <v>0</v>
      </c>
      <c r="K45" s="50">
        <f t="shared" si="0"/>
        <v>0</v>
      </c>
      <c r="M45" s="328"/>
      <c r="N45" s="28">
        <f t="shared" si="1"/>
        <v>0</v>
      </c>
    </row>
    <row r="46" spans="1:14" x14ac:dyDescent="0.25">
      <c r="A46">
        <f>'Energy Savings'!A114</f>
        <v>19</v>
      </c>
      <c r="B46" s="109" t="str">
        <f>'Energy Savings'!B114</f>
        <v>JJ</v>
      </c>
      <c r="C46" s="18">
        <f>'Energy Savings'!C114</f>
        <v>0</v>
      </c>
      <c r="D46" s="106">
        <f>'Energy Savings'!D114</f>
        <v>0</v>
      </c>
      <c r="E46" s="18">
        <f>'Energy Savings'!E114</f>
        <v>0</v>
      </c>
      <c r="F46" s="18">
        <f>'Energy Savings'!C168</f>
        <v>0</v>
      </c>
      <c r="G46" s="18">
        <f>'Energy Savings'!D168</f>
        <v>0</v>
      </c>
      <c r="H46" s="109">
        <f>'Energy Savings'!E168</f>
        <v>0</v>
      </c>
      <c r="I46" s="216">
        <f>'Energy Savings'!F168</f>
        <v>0</v>
      </c>
      <c r="J46" s="334">
        <f>'Energy Savings'!G168</f>
        <v>0</v>
      </c>
      <c r="K46" s="50">
        <f t="shared" si="0"/>
        <v>0</v>
      </c>
      <c r="M46" s="328"/>
      <c r="N46" s="28">
        <f t="shared" si="1"/>
        <v>0</v>
      </c>
    </row>
    <row r="47" spans="1:14" x14ac:dyDescent="0.25">
      <c r="A47">
        <f>'Energy Savings'!A115</f>
        <v>19</v>
      </c>
      <c r="B47" s="109" t="str">
        <f>'Energy Savings'!B115</f>
        <v>JJ</v>
      </c>
      <c r="C47" s="18">
        <f>'Energy Savings'!C115</f>
        <v>0</v>
      </c>
      <c r="D47" s="106">
        <f>'Energy Savings'!D115</f>
        <v>0</v>
      </c>
      <c r="E47" s="18">
        <f>'Energy Savings'!E115</f>
        <v>0</v>
      </c>
      <c r="F47" s="18">
        <f>'Energy Savings'!C169</f>
        <v>0</v>
      </c>
      <c r="G47" s="18">
        <f>'Energy Savings'!D169</f>
        <v>0</v>
      </c>
      <c r="H47" s="109">
        <f>'Energy Savings'!E169</f>
        <v>0</v>
      </c>
      <c r="I47" s="216">
        <f>'Energy Savings'!F169</f>
        <v>0</v>
      </c>
      <c r="J47" s="334">
        <f>'Energy Savings'!G169</f>
        <v>0</v>
      </c>
      <c r="K47" s="50">
        <f t="shared" si="0"/>
        <v>0</v>
      </c>
      <c r="M47" s="328"/>
      <c r="N47" s="28">
        <f t="shared" si="1"/>
        <v>0</v>
      </c>
    </row>
    <row r="48" spans="1:14" x14ac:dyDescent="0.25">
      <c r="A48">
        <f>'Energy Savings'!A116</f>
        <v>20</v>
      </c>
      <c r="B48" s="109" t="str">
        <f>'Energy Savings'!B116</f>
        <v>KK</v>
      </c>
      <c r="C48" s="18">
        <f>'Energy Savings'!C116</f>
        <v>0</v>
      </c>
      <c r="D48" s="106">
        <f>'Energy Savings'!D116</f>
        <v>0</v>
      </c>
      <c r="E48" s="18">
        <f>'Energy Savings'!E116</f>
        <v>0</v>
      </c>
      <c r="F48" s="18">
        <f>'Energy Savings'!C170</f>
        <v>0</v>
      </c>
      <c r="G48" s="18">
        <f>'Energy Savings'!D170</f>
        <v>0</v>
      </c>
      <c r="H48" s="109">
        <f>'Energy Savings'!E170</f>
        <v>0</v>
      </c>
      <c r="I48" s="216">
        <f>'Energy Savings'!F170</f>
        <v>0</v>
      </c>
      <c r="J48" s="334">
        <f>'Energy Savings'!G170</f>
        <v>0</v>
      </c>
      <c r="K48" s="50">
        <f t="shared" si="0"/>
        <v>0</v>
      </c>
      <c r="M48" s="328"/>
      <c r="N48" s="28">
        <f t="shared" si="1"/>
        <v>0</v>
      </c>
    </row>
    <row r="49" spans="1:15" x14ac:dyDescent="0.25">
      <c r="A49">
        <f>'Energy Savings'!A117</f>
        <v>20</v>
      </c>
      <c r="B49" s="109" t="str">
        <f>'Energy Savings'!B117</f>
        <v>KK</v>
      </c>
      <c r="C49" s="18">
        <f>'Energy Savings'!C117</f>
        <v>0</v>
      </c>
      <c r="D49" s="106">
        <f>'Energy Savings'!D117</f>
        <v>0</v>
      </c>
      <c r="E49" s="18">
        <f>'Energy Savings'!E117</f>
        <v>0</v>
      </c>
      <c r="F49" s="18">
        <f>'Energy Savings'!C171</f>
        <v>0</v>
      </c>
      <c r="G49" s="18">
        <f>'Energy Savings'!D171</f>
        <v>0</v>
      </c>
      <c r="H49" s="109">
        <f>'Energy Savings'!E171</f>
        <v>0</v>
      </c>
      <c r="I49" s="216">
        <f>'Energy Savings'!F171</f>
        <v>0</v>
      </c>
      <c r="J49" s="334">
        <f>'Energy Savings'!G171</f>
        <v>0</v>
      </c>
      <c r="K49" s="50">
        <f t="shared" si="0"/>
        <v>0</v>
      </c>
      <c r="M49" s="328"/>
      <c r="N49" s="28">
        <f t="shared" si="1"/>
        <v>0</v>
      </c>
    </row>
    <row r="50" spans="1:15" x14ac:dyDescent="0.25">
      <c r="A50">
        <f>'Energy Savings'!A118</f>
        <v>21</v>
      </c>
      <c r="B50" s="109" t="str">
        <f>'Energy Savings'!B118</f>
        <v>LL</v>
      </c>
      <c r="C50" s="18">
        <f>'Energy Savings'!C118</f>
        <v>0</v>
      </c>
      <c r="D50" s="106">
        <f>'Energy Savings'!D118</f>
        <v>0</v>
      </c>
      <c r="E50" s="18">
        <f>'Energy Savings'!E118</f>
        <v>0</v>
      </c>
      <c r="F50" s="18">
        <f>'Energy Savings'!C172</f>
        <v>0</v>
      </c>
      <c r="G50" s="18">
        <f>'Energy Savings'!D172</f>
        <v>0</v>
      </c>
      <c r="H50" s="109">
        <f>'Energy Savings'!E172</f>
        <v>0</v>
      </c>
      <c r="I50" s="216">
        <f>'Energy Savings'!F172</f>
        <v>0</v>
      </c>
      <c r="J50" s="334">
        <f>'Energy Savings'!G172</f>
        <v>0</v>
      </c>
      <c r="K50" s="50">
        <f t="shared" si="0"/>
        <v>0</v>
      </c>
      <c r="M50" s="328"/>
      <c r="N50" s="28">
        <f t="shared" si="1"/>
        <v>0</v>
      </c>
    </row>
    <row r="51" spans="1:15" x14ac:dyDescent="0.25">
      <c r="A51">
        <f>'Energy Savings'!A119</f>
        <v>21</v>
      </c>
      <c r="B51" s="109" t="str">
        <f>'Energy Savings'!B119</f>
        <v>LL</v>
      </c>
      <c r="C51" s="18">
        <f>'Energy Savings'!C119</f>
        <v>0</v>
      </c>
      <c r="D51" s="106">
        <f>'Energy Savings'!D119</f>
        <v>0</v>
      </c>
      <c r="E51" s="18">
        <f>'Energy Savings'!E119</f>
        <v>0</v>
      </c>
      <c r="F51" s="18">
        <f>'Energy Savings'!C173</f>
        <v>0</v>
      </c>
      <c r="G51" s="18">
        <f>'Energy Savings'!D173</f>
        <v>0</v>
      </c>
      <c r="H51" s="109">
        <f>'Energy Savings'!E173</f>
        <v>0</v>
      </c>
      <c r="I51" s="216">
        <f>'Energy Savings'!F173</f>
        <v>0</v>
      </c>
      <c r="J51" s="334">
        <f>'Energy Savings'!G173</f>
        <v>0</v>
      </c>
      <c r="K51" s="50">
        <f t="shared" si="0"/>
        <v>0</v>
      </c>
      <c r="M51" s="328"/>
      <c r="N51" s="28">
        <f t="shared" si="1"/>
        <v>0</v>
      </c>
    </row>
    <row r="52" spans="1:15" x14ac:dyDescent="0.25">
      <c r="A52">
        <f>'Energy Savings'!A120</f>
        <v>22</v>
      </c>
      <c r="B52" s="109" t="str">
        <f>'Energy Savings'!B120</f>
        <v>MM</v>
      </c>
      <c r="C52" s="18">
        <f>'Energy Savings'!C120</f>
        <v>0</v>
      </c>
      <c r="D52" s="106">
        <f>'Energy Savings'!D120</f>
        <v>0</v>
      </c>
      <c r="E52" s="18">
        <f>'Energy Savings'!E120</f>
        <v>0</v>
      </c>
      <c r="F52" s="18">
        <f>'Energy Savings'!C174</f>
        <v>0</v>
      </c>
      <c r="G52" s="18">
        <f>'Energy Savings'!D174</f>
        <v>0</v>
      </c>
      <c r="H52" s="109">
        <f>'Energy Savings'!E174</f>
        <v>0</v>
      </c>
      <c r="I52" s="216">
        <f>'Energy Savings'!F174</f>
        <v>0</v>
      </c>
      <c r="J52" s="334">
        <f>'Energy Savings'!G174</f>
        <v>0</v>
      </c>
      <c r="K52" s="50">
        <f t="shared" si="0"/>
        <v>0</v>
      </c>
      <c r="M52" s="328"/>
      <c r="N52" s="28">
        <f t="shared" si="1"/>
        <v>0</v>
      </c>
    </row>
    <row r="53" spans="1:15" x14ac:dyDescent="0.25">
      <c r="A53">
        <f>'Energy Savings'!A121</f>
        <v>22</v>
      </c>
      <c r="B53" s="109" t="str">
        <f>'Energy Savings'!B121</f>
        <v>MM</v>
      </c>
      <c r="C53" s="18">
        <f>'Energy Savings'!C121</f>
        <v>0</v>
      </c>
      <c r="D53" s="106">
        <f>'Energy Savings'!D121</f>
        <v>0</v>
      </c>
      <c r="E53" s="18">
        <f>'Energy Savings'!E121</f>
        <v>0</v>
      </c>
      <c r="F53" s="18">
        <f>'Energy Savings'!C175</f>
        <v>0</v>
      </c>
      <c r="G53" s="18">
        <f>'Energy Savings'!D175</f>
        <v>0</v>
      </c>
      <c r="H53" s="109">
        <f>'Energy Savings'!E175</f>
        <v>0</v>
      </c>
      <c r="I53" s="216">
        <f>'Energy Savings'!F175</f>
        <v>0</v>
      </c>
      <c r="J53" s="334">
        <f>'Energy Savings'!G175</f>
        <v>0</v>
      </c>
      <c r="K53" s="50">
        <f t="shared" si="0"/>
        <v>0</v>
      </c>
      <c r="M53" s="328"/>
      <c r="N53" s="28">
        <f t="shared" si="1"/>
        <v>0</v>
      </c>
    </row>
    <row r="54" spans="1:15" x14ac:dyDescent="0.25">
      <c r="A54">
        <f>'Energy Savings'!A122</f>
        <v>23</v>
      </c>
      <c r="B54" s="109" t="str">
        <f>'Energy Savings'!B122</f>
        <v>NN</v>
      </c>
      <c r="C54" s="18">
        <f>'Energy Savings'!C122</f>
        <v>0</v>
      </c>
      <c r="D54" s="106">
        <f>'Energy Savings'!D122</f>
        <v>0</v>
      </c>
      <c r="E54" s="18">
        <f>'Energy Savings'!E122</f>
        <v>0</v>
      </c>
      <c r="F54" s="18">
        <f>'Energy Savings'!C176</f>
        <v>0</v>
      </c>
      <c r="G54" s="18">
        <f>'Energy Savings'!D176</f>
        <v>0</v>
      </c>
      <c r="H54" s="109">
        <f>'Energy Savings'!E176</f>
        <v>0</v>
      </c>
      <c r="I54" s="216">
        <f>'Energy Savings'!F176</f>
        <v>0</v>
      </c>
      <c r="J54" s="334">
        <f>'Energy Savings'!G176</f>
        <v>0</v>
      </c>
      <c r="K54" s="50">
        <f t="shared" si="0"/>
        <v>0</v>
      </c>
      <c r="M54" s="328"/>
      <c r="N54" s="28">
        <f t="shared" si="1"/>
        <v>0</v>
      </c>
    </row>
    <row r="55" spans="1:15" x14ac:dyDescent="0.25">
      <c r="A55">
        <f>'Energy Savings'!A123</f>
        <v>23</v>
      </c>
      <c r="B55" s="108" t="str">
        <f>'Energy Savings'!B123</f>
        <v>NN</v>
      </c>
      <c r="C55" s="19">
        <f>'Energy Savings'!C123</f>
        <v>0</v>
      </c>
      <c r="D55" s="118">
        <f>'Energy Savings'!D123</f>
        <v>0</v>
      </c>
      <c r="E55" s="19">
        <f>'Energy Savings'!E123</f>
        <v>0</v>
      </c>
      <c r="F55" s="19">
        <f>'Energy Savings'!C177</f>
        <v>0</v>
      </c>
      <c r="G55" s="19">
        <f>'Energy Savings'!D177</f>
        <v>0</v>
      </c>
      <c r="H55" s="108">
        <f>'Energy Savings'!E177</f>
        <v>0</v>
      </c>
      <c r="I55" s="326">
        <f>'Energy Savings'!F177</f>
        <v>0</v>
      </c>
      <c r="J55" s="335">
        <f>'Energy Savings'!G177</f>
        <v>0</v>
      </c>
      <c r="K55" s="50">
        <f t="shared" si="0"/>
        <v>0</v>
      </c>
      <c r="M55" s="328"/>
      <c r="N55" s="28">
        <f t="shared" si="1"/>
        <v>0</v>
      </c>
    </row>
    <row r="56" spans="1:15" x14ac:dyDescent="0.25">
      <c r="C56" s="4"/>
      <c r="I56" s="324">
        <f>SUM(I6:I55)</f>
        <v>0</v>
      </c>
      <c r="J56" s="336"/>
      <c r="K56" s="105">
        <f>SUM(K6:K55)</f>
        <v>0</v>
      </c>
      <c r="L56" s="29">
        <f>SUM(K6:K55)</f>
        <v>0</v>
      </c>
      <c r="N56" s="7"/>
      <c r="O56" t="s">
        <v>138</v>
      </c>
    </row>
    <row r="57" spans="1:15" x14ac:dyDescent="0.25">
      <c r="K57" s="214"/>
      <c r="L57" t="s">
        <v>324</v>
      </c>
      <c r="N57" s="331"/>
      <c r="O57" t="s">
        <v>324</v>
      </c>
    </row>
    <row r="58" spans="1:15" x14ac:dyDescent="0.25">
      <c r="K58" s="214"/>
      <c r="L58" t="s">
        <v>323</v>
      </c>
      <c r="N58" s="331"/>
      <c r="O58" t="s">
        <v>323</v>
      </c>
    </row>
    <row r="59" spans="1:15" x14ac:dyDescent="0.25">
      <c r="B59" s="46" t="s">
        <v>274</v>
      </c>
      <c r="D59" s="213"/>
      <c r="K59" s="330">
        <v>0</v>
      </c>
      <c r="L59" t="s">
        <v>371</v>
      </c>
      <c r="N59" s="331"/>
      <c r="O59" t="s">
        <v>371</v>
      </c>
    </row>
    <row r="60" spans="1:15" x14ac:dyDescent="0.25">
      <c r="B60" t="s">
        <v>275</v>
      </c>
      <c r="D60" s="140"/>
      <c r="K60" s="62">
        <f>SUM(K57:K59)</f>
        <v>0</v>
      </c>
      <c r="L60" t="s">
        <v>372</v>
      </c>
      <c r="N60" s="62">
        <f>SUM(N57:N59)</f>
        <v>0</v>
      </c>
      <c r="O60" t="s">
        <v>372</v>
      </c>
    </row>
    <row r="61" spans="1:15" x14ac:dyDescent="0.25">
      <c r="K61" s="196">
        <f>K56+K60</f>
        <v>0</v>
      </c>
      <c r="L61" t="s">
        <v>355</v>
      </c>
      <c r="N61" s="196">
        <f>N56+N60</f>
        <v>0</v>
      </c>
      <c r="O61" t="s">
        <v>355</v>
      </c>
    </row>
    <row r="62" spans="1:15" x14ac:dyDescent="0.25">
      <c r="B62" s="133" t="s">
        <v>270</v>
      </c>
      <c r="C62" s="135"/>
      <c r="D62" s="134" t="s">
        <v>273</v>
      </c>
      <c r="E62" s="7" t="s">
        <v>366</v>
      </c>
      <c r="F62" s="7" t="s">
        <v>367</v>
      </c>
      <c r="K62" s="201">
        <f>K61*5/100</f>
        <v>0</v>
      </c>
      <c r="L62" t="s">
        <v>356</v>
      </c>
      <c r="N62" s="201">
        <f>N61*5/100</f>
        <v>0</v>
      </c>
      <c r="O62" t="s">
        <v>356</v>
      </c>
    </row>
    <row r="63" spans="1:15" x14ac:dyDescent="0.25">
      <c r="B63" s="6" t="s">
        <v>271</v>
      </c>
      <c r="C63" s="4"/>
      <c r="D63" s="210"/>
      <c r="E63" s="106">
        <v>15</v>
      </c>
      <c r="F63" s="18">
        <f>D63*E63</f>
        <v>0</v>
      </c>
      <c r="K63" s="332"/>
      <c r="L63" t="s">
        <v>81</v>
      </c>
      <c r="N63" s="332"/>
      <c r="O63" t="s">
        <v>81</v>
      </c>
    </row>
    <row r="64" spans="1:15" x14ac:dyDescent="0.25">
      <c r="B64" s="18" t="s">
        <v>272</v>
      </c>
      <c r="C64" s="4"/>
      <c r="D64" s="211"/>
      <c r="E64" s="106">
        <v>25</v>
      </c>
      <c r="F64" s="18">
        <f>D64*E64</f>
        <v>0</v>
      </c>
      <c r="K64" s="196">
        <f>SUM(K61:K63)</f>
        <v>0</v>
      </c>
      <c r="N64" s="196">
        <f>SUM(N61:N63)</f>
        <v>0</v>
      </c>
    </row>
    <row r="65" spans="2:15" x14ac:dyDescent="0.25">
      <c r="B65" s="137" t="s">
        <v>276</v>
      </c>
      <c r="D65" s="212"/>
      <c r="E65">
        <v>85</v>
      </c>
      <c r="F65" s="18">
        <f>D65*E65</f>
        <v>0</v>
      </c>
      <c r="K65" s="14">
        <f>K64*20/100</f>
        <v>0</v>
      </c>
      <c r="L65" s="329" t="s">
        <v>373</v>
      </c>
      <c r="N65" s="14">
        <f>N64*20/100</f>
        <v>0</v>
      </c>
      <c r="O65" s="329" t="s">
        <v>373</v>
      </c>
    </row>
    <row r="66" spans="2:15" ht="18.75" x14ac:dyDescent="0.3">
      <c r="B66" s="136"/>
      <c r="C66" s="135"/>
      <c r="D66" s="134">
        <f>SUM(D63:D65)</f>
        <v>0</v>
      </c>
      <c r="E66" s="7"/>
      <c r="F66" s="7">
        <f>SUM(F63:F65)</f>
        <v>0</v>
      </c>
      <c r="G66" t="s">
        <v>368</v>
      </c>
      <c r="K66" s="62">
        <f>SUM(K64:K65)</f>
        <v>0</v>
      </c>
      <c r="N66" s="62">
        <f>SUM(N64:N65)</f>
        <v>0</v>
      </c>
      <c r="O66" s="202" t="s">
        <v>357</v>
      </c>
    </row>
    <row r="67" spans="2:15" x14ac:dyDescent="0.25">
      <c r="F67" s="164"/>
      <c r="G67" s="4"/>
    </row>
    <row r="68" spans="2:15" x14ac:dyDescent="0.25">
      <c r="D68" s="171"/>
      <c r="F68" s="164"/>
      <c r="G68" s="4"/>
      <c r="K68" s="203"/>
      <c r="L68" t="s">
        <v>358</v>
      </c>
    </row>
    <row r="70" spans="2:15" x14ac:dyDescent="0.25">
      <c r="B70" s="46"/>
    </row>
  </sheetData>
  <mergeCells count="5">
    <mergeCell ref="F4:K4"/>
    <mergeCell ref="C4:E4"/>
    <mergeCell ref="B4:B5"/>
    <mergeCell ref="J3:K3"/>
    <mergeCell ref="M3:N3"/>
  </mergeCells>
  <hyperlinks>
    <hyperlink ref="L65" r:id="rId1" xr:uid="{BCF8C0C1-DFCC-4B8F-B717-3456B8F5EA0B}"/>
    <hyperlink ref="O65" r:id="rId2" xr:uid="{2E97E1E3-912E-41E3-9B1D-05DBD97F85FB}"/>
  </hyperlinks>
  <pageMargins left="0.7" right="0.7" top="0.75" bottom="0.75" header="0.3" footer="0.3"/>
  <pageSetup paperSize="9" orientation="portrait" horizontalDpi="360" verticalDpi="36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AC71"/>
  <sheetViews>
    <sheetView topLeftCell="A38" zoomScaleNormal="100" workbookViewId="0">
      <selection activeCell="E71" sqref="E71"/>
    </sheetView>
  </sheetViews>
  <sheetFormatPr defaultRowHeight="15" x14ac:dyDescent="0.25"/>
  <cols>
    <col min="1" max="1" width="4.28515625" customWidth="1"/>
    <col min="2" max="2" width="53.85546875" customWidth="1"/>
    <col min="3" max="3" width="11.140625" customWidth="1"/>
    <col min="4" max="4" width="11.28515625" customWidth="1"/>
    <col min="5" max="5" width="13.42578125" customWidth="1"/>
    <col min="6" max="6" width="10.42578125" customWidth="1"/>
    <col min="7" max="7" width="11.5703125" customWidth="1"/>
    <col min="8" max="8" width="11" customWidth="1"/>
    <col min="9" max="9" width="10.28515625" customWidth="1"/>
    <col min="10" max="10" width="11.5703125" customWidth="1"/>
    <col min="11" max="11" width="12" customWidth="1"/>
    <col min="12" max="12" width="14" customWidth="1"/>
    <col min="13" max="13" width="10.28515625" bestFit="1" customWidth="1"/>
    <col min="14" max="14" width="15" customWidth="1"/>
    <col min="15" max="15" width="11.140625" customWidth="1"/>
    <col min="16" max="16" width="15" customWidth="1"/>
    <col min="17" max="17" width="11.140625" customWidth="1"/>
    <col min="18" max="18" width="15" customWidth="1"/>
    <col min="19" max="19" width="11.42578125" customWidth="1"/>
    <col min="20" max="20" width="15" customWidth="1"/>
    <col min="21" max="21" width="11.140625" customWidth="1"/>
    <col min="25" max="25" width="10.5703125" customWidth="1"/>
  </cols>
  <sheetData>
    <row r="1" spans="2:28" ht="18.75" x14ac:dyDescent="0.3">
      <c r="B1" s="23">
        <f>'Front Sheet'!C8</f>
        <v>0</v>
      </c>
      <c r="C1" t="s">
        <v>336</v>
      </c>
      <c r="I1" s="183"/>
      <c r="J1" s="183"/>
      <c r="K1" s="183"/>
      <c r="L1" s="183"/>
      <c r="M1" s="183" t="s">
        <v>89</v>
      </c>
      <c r="N1" s="183"/>
      <c r="O1" s="183"/>
      <c r="P1" s="183"/>
      <c r="Q1" s="183"/>
    </row>
    <row r="2" spans="2:28" ht="18.75" x14ac:dyDescent="0.3">
      <c r="B2" s="49" t="s">
        <v>93</v>
      </c>
      <c r="G2" s="20" t="s">
        <v>124</v>
      </c>
      <c r="H2" s="176" t="s">
        <v>78</v>
      </c>
      <c r="I2" s="178"/>
      <c r="J2" s="177" t="s">
        <v>79</v>
      </c>
      <c r="K2" s="177"/>
      <c r="L2" s="176" t="s">
        <v>80</v>
      </c>
      <c r="M2" s="178"/>
      <c r="N2" s="177" t="s">
        <v>83</v>
      </c>
      <c r="O2" s="177"/>
      <c r="P2" s="176" t="s">
        <v>84</v>
      </c>
      <c r="Q2" s="178"/>
      <c r="R2" s="176" t="s">
        <v>341</v>
      </c>
      <c r="S2" s="178"/>
      <c r="T2" s="176" t="s">
        <v>344</v>
      </c>
      <c r="U2" s="178"/>
      <c r="V2" s="176" t="s">
        <v>347</v>
      </c>
      <c r="W2" s="178"/>
      <c r="X2" s="176" t="s">
        <v>350</v>
      </c>
      <c r="Y2" s="178"/>
      <c r="Z2" s="397" t="s">
        <v>353</v>
      </c>
      <c r="AA2" s="393"/>
    </row>
    <row r="3" spans="2:28" x14ac:dyDescent="0.25">
      <c r="G3" t="s">
        <v>119</v>
      </c>
      <c r="H3" s="179" t="s">
        <v>91</v>
      </c>
      <c r="I3" s="180" t="s">
        <v>90</v>
      </c>
      <c r="J3" s="179" t="s">
        <v>125</v>
      </c>
      <c r="K3" s="180" t="s">
        <v>126</v>
      </c>
      <c r="L3" s="181" t="s">
        <v>127</v>
      </c>
      <c r="M3" s="181" t="s">
        <v>128</v>
      </c>
      <c r="N3" s="179" t="s">
        <v>129</v>
      </c>
      <c r="O3" s="180" t="s">
        <v>130</v>
      </c>
      <c r="P3" s="181" t="s">
        <v>131</v>
      </c>
      <c r="Q3" s="181" t="s">
        <v>132</v>
      </c>
      <c r="R3" s="181" t="s">
        <v>131</v>
      </c>
      <c r="S3" s="181" t="s">
        <v>132</v>
      </c>
      <c r="T3" s="181" t="s">
        <v>131</v>
      </c>
      <c r="U3" s="181" t="s">
        <v>132</v>
      </c>
      <c r="V3" s="181" t="s">
        <v>131</v>
      </c>
      <c r="W3" s="181" t="s">
        <v>132</v>
      </c>
      <c r="X3" s="181" t="s">
        <v>131</v>
      </c>
      <c r="Y3" s="181" t="s">
        <v>132</v>
      </c>
      <c r="Z3" s="181" t="s">
        <v>131</v>
      </c>
      <c r="AA3" s="181" t="s">
        <v>132</v>
      </c>
    </row>
    <row r="4" spans="2:28" ht="15.75" x14ac:dyDescent="0.25">
      <c r="B4" s="398" t="s">
        <v>289</v>
      </c>
      <c r="C4" s="399"/>
      <c r="D4" s="400"/>
      <c r="G4" s="20" t="s">
        <v>82</v>
      </c>
      <c r="H4" s="89">
        <f>C35+C41</f>
        <v>0</v>
      </c>
      <c r="I4" s="90"/>
      <c r="J4" s="96">
        <f>IF(H22&lt;0,H22,0)</f>
        <v>0</v>
      </c>
      <c r="K4" s="95"/>
      <c r="L4" s="91">
        <f>IF(J22&lt;0,J22,0)</f>
        <v>0</v>
      </c>
      <c r="M4" s="92"/>
      <c r="N4" s="91">
        <f>IF(L22&lt;0,L22,0)</f>
        <v>0</v>
      </c>
      <c r="O4" s="95"/>
      <c r="P4" s="91">
        <f>IF(N22&lt;0,N22,0)</f>
        <v>0</v>
      </c>
      <c r="Q4" s="95"/>
      <c r="R4" s="91">
        <f>IF(P22&lt;0,P22,0)</f>
        <v>0</v>
      </c>
      <c r="S4" s="95"/>
      <c r="T4" s="91">
        <f>IF(R22&lt;0,R22,0)</f>
        <v>0</v>
      </c>
      <c r="U4" s="95"/>
      <c r="V4" s="91">
        <f>IF(T22&lt;0,T22,0)</f>
        <v>0</v>
      </c>
      <c r="W4" s="90"/>
      <c r="X4" s="91">
        <f>IF(V22&lt;0,V22,0)</f>
        <v>0</v>
      </c>
      <c r="Y4" s="90"/>
      <c r="Z4" s="91">
        <f>IF(X22&lt;0,X22,0)</f>
        <v>0</v>
      </c>
      <c r="AA4" s="90"/>
    </row>
    <row r="5" spans="2:28" ht="15.75" x14ac:dyDescent="0.25">
      <c r="B5" s="145" t="s">
        <v>136</v>
      </c>
      <c r="C5" s="146" t="s">
        <v>31</v>
      </c>
      <c r="D5" s="106"/>
      <c r="G5" s="20" t="s">
        <v>60</v>
      </c>
      <c r="H5" s="91">
        <f>H4</f>
        <v>0</v>
      </c>
      <c r="I5" s="92">
        <f>IF((H5*$C$8/100/12)&gt;0,0,H5*$C$8/100/12)</f>
        <v>0</v>
      </c>
      <c r="J5" s="96">
        <f>J4</f>
        <v>0</v>
      </c>
      <c r="K5" s="95">
        <f>IF((J5*$C$8/100/12)&gt;0,0,J5*$C$8/100/12)</f>
        <v>0</v>
      </c>
      <c r="L5" s="91">
        <f>L4</f>
        <v>0</v>
      </c>
      <c r="M5" s="95">
        <f>IF((L5*$C$8/100/12)&gt;0,0,L5*$C$8/100/12)</f>
        <v>0</v>
      </c>
      <c r="N5" s="91">
        <f>N4</f>
        <v>0</v>
      </c>
      <c r="O5" s="95">
        <f>IF((N5*$C$8/100/12)&gt;0,0,N5*$C$8/100/12)</f>
        <v>0</v>
      </c>
      <c r="P5" s="91">
        <f>P4</f>
        <v>0</v>
      </c>
      <c r="Q5" s="95">
        <f>IF((P5*$C$8/100/12)&gt;0,0,P5*$C$8/100/12)</f>
        <v>0</v>
      </c>
      <c r="R5" s="91">
        <f>R4</f>
        <v>0</v>
      </c>
      <c r="S5" s="95">
        <f>IF((R5*$C$8/100/12)&gt;0,0,R5*$C$8/100/12)</f>
        <v>0</v>
      </c>
      <c r="T5" s="91">
        <f>T4</f>
        <v>0</v>
      </c>
      <c r="U5" s="95">
        <f>IF((T5*$C$8/100/12)&gt;0,0,T5*$C$8/100/12)</f>
        <v>0</v>
      </c>
      <c r="V5" s="91">
        <f>V4</f>
        <v>0</v>
      </c>
      <c r="W5" s="92">
        <f>IF((V5*$C$8/100/12)&gt;0,0,V5*$C$8/100/12)</f>
        <v>0</v>
      </c>
      <c r="X5" s="91">
        <f>X4</f>
        <v>0</v>
      </c>
      <c r="Y5" s="92">
        <f>IF((X5*$C$8/100/12)&gt;0,0,X5*$C$8/100/12)</f>
        <v>0</v>
      </c>
      <c r="Z5" s="91">
        <f>Z4</f>
        <v>0</v>
      </c>
      <c r="AA5" s="92">
        <f>IF((Z5*$C$8/100/12)&gt;0,0,Z5*$C$8/100/12)</f>
        <v>0</v>
      </c>
    </row>
    <row r="6" spans="2:28" x14ac:dyDescent="0.25">
      <c r="B6" s="109" t="s">
        <v>148</v>
      </c>
      <c r="C6" s="347">
        <v>5</v>
      </c>
      <c r="D6" s="106"/>
      <c r="G6" s="20" t="s">
        <v>61</v>
      </c>
      <c r="H6" s="91">
        <f>H5+I5</f>
        <v>0</v>
      </c>
      <c r="I6" s="92">
        <f>IF((H6*$C$8/100/12)&gt;0,0,H6*$C$8/100/12)</f>
        <v>0</v>
      </c>
      <c r="J6" s="96">
        <f>J5+K5</f>
        <v>0</v>
      </c>
      <c r="K6" s="95">
        <f>IF((J6*$C$8/100/12)&gt;0,0,J6*$C$8/100/12)</f>
        <v>0</v>
      </c>
      <c r="L6" s="91">
        <f>L5+M5</f>
        <v>0</v>
      </c>
      <c r="M6" s="95">
        <f>IF((L6*$C$8/100/12)&gt;0,0,L6*$C$8/100/12)</f>
        <v>0</v>
      </c>
      <c r="N6" s="91">
        <f>N5+O5</f>
        <v>0</v>
      </c>
      <c r="O6" s="95">
        <f>IF((N6*$C$8/100/12)&gt;0,0,N6*$C$8/100/12)</f>
        <v>0</v>
      </c>
      <c r="P6" s="91">
        <f>P5+Q5</f>
        <v>0</v>
      </c>
      <c r="Q6" s="95">
        <f>IF((P6*$C$8/100/12)&gt;0,0,P6*$C$8/100/12)</f>
        <v>0</v>
      </c>
      <c r="R6" s="91">
        <f>R5+S5</f>
        <v>0</v>
      </c>
      <c r="S6" s="95">
        <f>IF((R6*$C$8/100/12)&gt;0,0,R6*$C$8/100/12)</f>
        <v>0</v>
      </c>
      <c r="T6" s="91">
        <f>T5+U5</f>
        <v>0</v>
      </c>
      <c r="U6" s="95">
        <f>IF((T6*$C$8/100/12)&gt;0,0,T6*$C$8/100/12)</f>
        <v>0</v>
      </c>
      <c r="V6" s="91">
        <f>V5+W5</f>
        <v>0</v>
      </c>
      <c r="W6" s="92">
        <f>IF((V6*$C$8/100/12)&gt;0,0,V6*$C$8/100/12)</f>
        <v>0</v>
      </c>
      <c r="X6" s="91">
        <f>X5+Y5</f>
        <v>0</v>
      </c>
      <c r="Y6" s="92">
        <f>IF((X6*$C$8/100/12)&gt;0,0,X6*$C$8/100/12)</f>
        <v>0</v>
      </c>
      <c r="Z6" s="91">
        <f>Z5+AA5</f>
        <v>0</v>
      </c>
      <c r="AA6" s="92">
        <f>IF((Z6*$C$8/100/12)&gt;0,0,Z6*$C$8/100/12)</f>
        <v>0</v>
      </c>
    </row>
    <row r="7" spans="2:28" x14ac:dyDescent="0.25">
      <c r="B7" s="109" t="s">
        <v>56</v>
      </c>
      <c r="C7" s="348">
        <v>0</v>
      </c>
      <c r="D7" s="106"/>
      <c r="G7" s="20" t="s">
        <v>62</v>
      </c>
      <c r="H7" s="91">
        <f>H6+I6</f>
        <v>0</v>
      </c>
      <c r="I7" s="92">
        <f>IF((H7*$C$8/100/12)&gt;0,0,H7*$C$8/100/12)</f>
        <v>0</v>
      </c>
      <c r="J7" s="96">
        <f>J6+K6</f>
        <v>0</v>
      </c>
      <c r="K7" s="95">
        <f>IF((J7*$C$8/100/12)&gt;0,0,J7*$C$8/100/12)</f>
        <v>0</v>
      </c>
      <c r="L7" s="91">
        <f>L6+M6</f>
        <v>0</v>
      </c>
      <c r="M7" s="95">
        <f>IF((L7*$C$8/100/12)&gt;0,0,L7*$C$8/100/12)</f>
        <v>0</v>
      </c>
      <c r="N7" s="91">
        <f>N6+O6</f>
        <v>0</v>
      </c>
      <c r="O7" s="95">
        <f>IF((N7*$C$8/100/12)&gt;0,0,N7*$C$8/100/12)</f>
        <v>0</v>
      </c>
      <c r="P7" s="91">
        <f>P6+Q6</f>
        <v>0</v>
      </c>
      <c r="Q7" s="95">
        <f>IF((P7*$C$8/100/12)&gt;0,0,P7*$C$8/100/12)</f>
        <v>0</v>
      </c>
      <c r="R7" s="91">
        <f>R6+S6</f>
        <v>0</v>
      </c>
      <c r="S7" s="95">
        <f>IF((R7*$C$8/100/12)&gt;0,0,R7*$C$8/100/12)</f>
        <v>0</v>
      </c>
      <c r="T7" s="91">
        <f>T6+U6</f>
        <v>0</v>
      </c>
      <c r="U7" s="95">
        <f>IF((T7*$C$8/100/12)&gt;0,0,T7*$C$8/100/12)</f>
        <v>0</v>
      </c>
      <c r="V7" s="91">
        <f>V6+W6</f>
        <v>0</v>
      </c>
      <c r="W7" s="92">
        <f>IF((V7*$C$8/100/12)&gt;0,0,V7*$C$8/100/12)</f>
        <v>0</v>
      </c>
      <c r="X7" s="91">
        <f>X6+Y6</f>
        <v>0</v>
      </c>
      <c r="Y7" s="92">
        <f>IF((X7*$C$8/100/12)&gt;0,0,X7*$C$8/100/12)</f>
        <v>0</v>
      </c>
      <c r="Z7" s="91">
        <f>Z6+AA6</f>
        <v>0</v>
      </c>
      <c r="AA7" s="92">
        <f>IF((Z7*$C$8/100/12)&gt;0,0,Z7*$C$8/100/12)</f>
        <v>0</v>
      </c>
    </row>
    <row r="8" spans="2:28" x14ac:dyDescent="0.25">
      <c r="B8" s="109" t="s">
        <v>97</v>
      </c>
      <c r="C8" s="349">
        <v>4</v>
      </c>
      <c r="D8" s="106" t="s">
        <v>47</v>
      </c>
      <c r="G8" s="20" t="s">
        <v>72</v>
      </c>
      <c r="H8" s="91">
        <f>IF(H7&lt;0,$C$23/4,0)</f>
        <v>0</v>
      </c>
      <c r="I8" s="92"/>
      <c r="J8" s="95">
        <f>IF(J7&lt;0,$C$23/4,0)</f>
        <v>0</v>
      </c>
      <c r="K8" s="95"/>
      <c r="L8" s="95">
        <f>IF(L7&lt;0,$C$23/4,0)</f>
        <v>0</v>
      </c>
      <c r="M8" s="95"/>
      <c r="N8" s="95">
        <f>IF(N7&lt;0,$C$23/4,0)</f>
        <v>0</v>
      </c>
      <c r="O8" s="95"/>
      <c r="P8" s="95">
        <f>IF(P7&lt;0,$C$23/4,0)</f>
        <v>0</v>
      </c>
      <c r="Q8" s="95"/>
      <c r="R8" s="95">
        <f>IF(R7&lt;0,$C$23/4,0)</f>
        <v>0</v>
      </c>
      <c r="S8" s="95"/>
      <c r="T8" s="95">
        <f>IF(T7&lt;0,$C$23/4,0)</f>
        <v>0</v>
      </c>
      <c r="U8" s="95"/>
      <c r="V8" s="95">
        <f>IF(V7&lt;0,$C$23/4,0)</f>
        <v>0</v>
      </c>
      <c r="W8" s="92"/>
      <c r="X8" s="95">
        <f>IF(X7&lt;0,$C$23/4,0)</f>
        <v>0</v>
      </c>
      <c r="Y8" s="92"/>
      <c r="Z8" s="95">
        <f>IF(Z7&lt;0,$C$23/4,0)</f>
        <v>0</v>
      </c>
      <c r="AA8" s="92"/>
      <c r="AB8" s="95">
        <f>SUM(H8:AA8)</f>
        <v>0</v>
      </c>
    </row>
    <row r="9" spans="2:28" x14ac:dyDescent="0.25">
      <c r="B9" s="147" t="s">
        <v>135</v>
      </c>
      <c r="C9" s="349">
        <v>3</v>
      </c>
      <c r="D9" s="148" t="s">
        <v>47</v>
      </c>
      <c r="G9" s="20" t="s">
        <v>63</v>
      </c>
      <c r="H9" s="91">
        <f>SUM(H7:H8)+I7</f>
        <v>0</v>
      </c>
      <c r="I9" s="92">
        <f>IF((H9*$C$8/100/12)&gt;0,0,H9*$C$8/100/12)</f>
        <v>0</v>
      </c>
      <c r="J9" s="96">
        <f>SUM(J7:J8)+K7</f>
        <v>0</v>
      </c>
      <c r="K9" s="95">
        <f>IF((J9*$C$8/100/12)&gt;0,0,J9*$C$8/100/12)</f>
        <v>0</v>
      </c>
      <c r="L9" s="91">
        <f>SUM(L7:L8)+M7</f>
        <v>0</v>
      </c>
      <c r="M9" s="95">
        <f>IF((L9*$C$8/100/12)&gt;0,0,L9*$C$8/100/12)</f>
        <v>0</v>
      </c>
      <c r="N9" s="91">
        <f>SUM(N7:N8)+O7</f>
        <v>0</v>
      </c>
      <c r="O9" s="95">
        <f>IF((N9*$C$8/100/12)&gt;0,0,N9*$C$8/100/12)</f>
        <v>0</v>
      </c>
      <c r="P9" s="91">
        <f>SUM(P7:P8)+Q7</f>
        <v>0</v>
      </c>
      <c r="Q9" s="95">
        <f>IF((P9*$C$8/100/12)&gt;0,0,P9*$C$8/100/12)</f>
        <v>0</v>
      </c>
      <c r="R9" s="91">
        <f>SUM(R7:R8)+S7</f>
        <v>0</v>
      </c>
      <c r="S9" s="95">
        <f>IF((R9*$C$8/100/12)&gt;0,0,R9*$C$8/100/12)</f>
        <v>0</v>
      </c>
      <c r="T9" s="91">
        <f>SUM(T7:T8)+U7</f>
        <v>0</v>
      </c>
      <c r="U9" s="95">
        <f>IF((T9*$C$8/100/12)&gt;0,0,T9*$C$8/100/12)</f>
        <v>0</v>
      </c>
      <c r="V9" s="91">
        <f>SUM(V7:V8)+W7</f>
        <v>0</v>
      </c>
      <c r="W9" s="92">
        <f>IF((V9*$C$8/100/12)&gt;0,0,V9*$C$8/100/12)</f>
        <v>0</v>
      </c>
      <c r="X9" s="91">
        <f>SUM(X7:X8)+Y7</f>
        <v>0</v>
      </c>
      <c r="Y9" s="92">
        <f>IF((X9*$C$8/100/12)&gt;0,0,X9*$C$8/100/12)</f>
        <v>0</v>
      </c>
      <c r="Z9" s="91">
        <f>SUM(Z7:Z8)+AA7</f>
        <v>0</v>
      </c>
      <c r="AA9" s="92">
        <f>IF((Z9*$C$8/100/12)&gt;0,0,Z9*$C$8/100/12)</f>
        <v>0</v>
      </c>
      <c r="AB9" s="95"/>
    </row>
    <row r="10" spans="2:28" x14ac:dyDescent="0.25">
      <c r="B10" s="109" t="s">
        <v>143</v>
      </c>
      <c r="C10" s="348"/>
      <c r="D10" s="148"/>
      <c r="G10" s="20" t="s">
        <v>64</v>
      </c>
      <c r="H10" s="91">
        <f>H9+I9</f>
        <v>0</v>
      </c>
      <c r="I10" s="92">
        <f>IF((H10*$C$8/100/12)&gt;0,0,H10*$C$8/100/12)</f>
        <v>0</v>
      </c>
      <c r="J10" s="96">
        <f>J9+K9</f>
        <v>0</v>
      </c>
      <c r="K10" s="95">
        <f>IF((J10*$C$8/100/12)&gt;0,0,J10*$C$8/100/12)</f>
        <v>0</v>
      </c>
      <c r="L10" s="91">
        <f>L9+M9</f>
        <v>0</v>
      </c>
      <c r="M10" s="95">
        <f>IF((L10*$C$8/100/12)&gt;0,0,L10*$C$8/100/12)</f>
        <v>0</v>
      </c>
      <c r="N10" s="91">
        <f>N9+O9</f>
        <v>0</v>
      </c>
      <c r="O10" s="95">
        <f>IF((N10*$C$8/100/12)&gt;0,0,N10*$C$8/100/12)</f>
        <v>0</v>
      </c>
      <c r="P10" s="91">
        <f>P9+Q9</f>
        <v>0</v>
      </c>
      <c r="Q10" s="95">
        <f>IF((P10*$C$8/100/12)&gt;0,0,P10*$C$8/100/12)</f>
        <v>0</v>
      </c>
      <c r="R10" s="91">
        <f>R9+S9</f>
        <v>0</v>
      </c>
      <c r="S10" s="95">
        <f>IF((R10*$C$8/100/12)&gt;0,0,R10*$C$8/100/12)</f>
        <v>0</v>
      </c>
      <c r="T10" s="91">
        <f>T9+U9</f>
        <v>0</v>
      </c>
      <c r="U10" s="95">
        <f>IF((T10*$C$8/100/12)&gt;0,0,T10*$C$8/100/12)</f>
        <v>0</v>
      </c>
      <c r="V10" s="91">
        <f>V9+W9</f>
        <v>0</v>
      </c>
      <c r="W10" s="92">
        <f>IF((V10*$C$8/100/12)&gt;0,0,V10*$C$8/100/12)</f>
        <v>0</v>
      </c>
      <c r="X10" s="91">
        <f>X9+Y9</f>
        <v>0</v>
      </c>
      <c r="Y10" s="92">
        <f>IF((X10*$C$8/100/12)&gt;0,0,X10*$C$8/100/12)</f>
        <v>0</v>
      </c>
      <c r="Z10" s="91">
        <f>Z9+AA9</f>
        <v>0</v>
      </c>
      <c r="AA10" s="92">
        <f>IF((Z10*$C$8/100/12)&gt;0,0,Z10*$C$8/100/12)</f>
        <v>0</v>
      </c>
      <c r="AB10" s="95"/>
    </row>
    <row r="11" spans="2:28" x14ac:dyDescent="0.25">
      <c r="B11" s="109" t="s">
        <v>144</v>
      </c>
      <c r="C11" s="350">
        <v>95</v>
      </c>
      <c r="D11" s="148" t="s">
        <v>47</v>
      </c>
      <c r="G11" s="20" t="s">
        <v>65</v>
      </c>
      <c r="H11" s="91">
        <f>H10+I10</f>
        <v>0</v>
      </c>
      <c r="I11" s="92">
        <f>IF((H11*$C$8/100/12)&gt;0,0,H11*$C$8/100/12)</f>
        <v>0</v>
      </c>
      <c r="J11" s="96">
        <f>J10+K10</f>
        <v>0</v>
      </c>
      <c r="K11" s="95">
        <f>IF((J11*$C$8/100/12)&gt;0,0,J11*$C$8/100/12)</f>
        <v>0</v>
      </c>
      <c r="L11" s="91">
        <f>L10+M10</f>
        <v>0</v>
      </c>
      <c r="M11" s="95">
        <f>IF((L11*$C$8/100/12)&gt;0,0,L11*$C$8/100/12)</f>
        <v>0</v>
      </c>
      <c r="N11" s="91">
        <f>N10+O10</f>
        <v>0</v>
      </c>
      <c r="O11" s="95">
        <f>IF((N11*$C$8/100/12)&gt;0,0,N11*$C$8/100/12)</f>
        <v>0</v>
      </c>
      <c r="P11" s="91">
        <f>P10+Q10</f>
        <v>0</v>
      </c>
      <c r="Q11" s="95">
        <f>IF((P11*$C$8/100/12)&gt;0,0,P11*$C$8/100/12)</f>
        <v>0</v>
      </c>
      <c r="R11" s="91">
        <f>R10+S10</f>
        <v>0</v>
      </c>
      <c r="S11" s="95">
        <f>IF((R11*$C$8/100/12)&gt;0,0,R11*$C$8/100/12)</f>
        <v>0</v>
      </c>
      <c r="T11" s="91">
        <f>T10+U10</f>
        <v>0</v>
      </c>
      <c r="U11" s="95">
        <f>IF((T11*$C$8/100/12)&gt;0,0,T11*$C$8/100/12)</f>
        <v>0</v>
      </c>
      <c r="V11" s="91">
        <f>V10+W10</f>
        <v>0</v>
      </c>
      <c r="W11" s="92">
        <f>IF((V11*$C$8/100/12)&gt;0,0,V11*$C$8/100/12)</f>
        <v>0</v>
      </c>
      <c r="X11" s="91">
        <f>X10+Y10</f>
        <v>0</v>
      </c>
      <c r="Y11" s="92">
        <f>IF((X11*$C$8/100/12)&gt;0,0,X11*$C$8/100/12)</f>
        <v>0</v>
      </c>
      <c r="Z11" s="91">
        <f>Z10+AA10</f>
        <v>0</v>
      </c>
      <c r="AA11" s="92">
        <f>IF((Z11*$C$8/100/12)&gt;0,0,Z11*$C$8/100/12)</f>
        <v>0</v>
      </c>
      <c r="AB11" s="95"/>
    </row>
    <row r="12" spans="2:28" x14ac:dyDescent="0.25">
      <c r="B12" s="109" t="s">
        <v>237</v>
      </c>
      <c r="C12" s="348"/>
      <c r="D12" s="148" t="s">
        <v>47</v>
      </c>
      <c r="G12" s="20" t="s">
        <v>73</v>
      </c>
      <c r="H12" s="91">
        <f>IF(H11&lt;0,$C$23/4,0)</f>
        <v>0</v>
      </c>
      <c r="I12" s="92"/>
      <c r="J12" s="95">
        <f>IF(J11&lt;0,$C$23/4,0)</f>
        <v>0</v>
      </c>
      <c r="K12" s="95"/>
      <c r="L12" s="95">
        <f>IF(L11&lt;0,$C$23/4,0)</f>
        <v>0</v>
      </c>
      <c r="M12" s="95"/>
      <c r="N12" s="95">
        <f>IF(N11&lt;0,$C$23/4,0)</f>
        <v>0</v>
      </c>
      <c r="O12" s="95"/>
      <c r="P12" s="95">
        <f>IF(P11&lt;0,$C$23/4,0)</f>
        <v>0</v>
      </c>
      <c r="Q12" s="95"/>
      <c r="R12" s="95">
        <f>IF(R11&lt;0,$C$23/4,0)</f>
        <v>0</v>
      </c>
      <c r="S12" s="95"/>
      <c r="T12" s="95">
        <f>IF(T11&lt;0,$C$23/4,0)</f>
        <v>0</v>
      </c>
      <c r="U12" s="95"/>
      <c r="V12" s="95">
        <f>IF(V11&lt;0,$C$23/4,0)</f>
        <v>0</v>
      </c>
      <c r="W12" s="92"/>
      <c r="X12" s="95">
        <f>IF(X11&lt;0,$C$23/4,0)</f>
        <v>0</v>
      </c>
      <c r="Y12" s="92"/>
      <c r="Z12" s="95">
        <f>IF(Z11&lt;0,$C$23/4,0)</f>
        <v>0</v>
      </c>
      <c r="AA12" s="92"/>
      <c r="AB12" s="95">
        <f t="shared" ref="AB12:AB20" si="0">SUM(H12:AA12)</f>
        <v>0</v>
      </c>
    </row>
    <row r="13" spans="2:28" x14ac:dyDescent="0.25">
      <c r="B13" s="108"/>
      <c r="C13" s="351"/>
      <c r="D13" s="149" t="s">
        <v>236</v>
      </c>
      <c r="G13" s="20" t="s">
        <v>66</v>
      </c>
      <c r="H13" s="91">
        <f>SUM(H11:H12)+I11</f>
        <v>0</v>
      </c>
      <c r="I13" s="92">
        <f>IF((H13*$C$8/100/12)&gt;0,0,H13*$C$8/100/12)</f>
        <v>0</v>
      </c>
      <c r="J13" s="96">
        <f>SUM(J11:J12)+K11</f>
        <v>0</v>
      </c>
      <c r="K13" s="95">
        <f>IF((J13*$C$8/100/12)&gt;0,0,J13*$C$8/100/12)</f>
        <v>0</v>
      </c>
      <c r="L13" s="91">
        <f>SUM(L11:L12)+M11</f>
        <v>0</v>
      </c>
      <c r="M13" s="95">
        <f>IF((L13*$C$8/100/12)&gt;0,0,L13*$C$8/100/12)</f>
        <v>0</v>
      </c>
      <c r="N13" s="91">
        <f>SUM(N11:N12)+O11</f>
        <v>0</v>
      </c>
      <c r="O13" s="95">
        <f>IF((N13*$C$8/100/12)&gt;0,0,N13*$C$8/100/12)</f>
        <v>0</v>
      </c>
      <c r="P13" s="91">
        <f>SUM(P11:P12)+Q11</f>
        <v>0</v>
      </c>
      <c r="Q13" s="95">
        <f>IF((P13*$C$8/100/12)&gt;0,0,P13*$C$8/100/12)</f>
        <v>0</v>
      </c>
      <c r="R13" s="91">
        <f>SUM(R11:R12)+S11</f>
        <v>0</v>
      </c>
      <c r="S13" s="95">
        <f>IF((R13*$C$8/100/12)&gt;0,0,R13*$C$8/100/12)</f>
        <v>0</v>
      </c>
      <c r="T13" s="91">
        <f>SUM(T11:T12)+U11</f>
        <v>0</v>
      </c>
      <c r="U13" s="95">
        <f>IF((T13*$C$8/100/12)&gt;0,0,T13*$C$8/100/12)</f>
        <v>0</v>
      </c>
      <c r="V13" s="91">
        <f>SUM(V11:V12)+W11</f>
        <v>0</v>
      </c>
      <c r="W13" s="92">
        <f>IF((V13*$C$8/100/12)&gt;0,0,V13*$C$8/100/12)</f>
        <v>0</v>
      </c>
      <c r="X13" s="91">
        <f>SUM(X11:X12)+Y11</f>
        <v>0</v>
      </c>
      <c r="Y13" s="92">
        <f>IF((X13*$C$8/100/12)&gt;0,0,X13*$C$8/100/12)</f>
        <v>0</v>
      </c>
      <c r="Z13" s="91">
        <f>SUM(Z11:Z12)+AA11</f>
        <v>0</v>
      </c>
      <c r="AA13" s="92">
        <f>IF((Z13*$C$8/100/12)&gt;0,0,Z13*$C$8/100/12)</f>
        <v>0</v>
      </c>
      <c r="AB13" s="95"/>
    </row>
    <row r="14" spans="2:28" x14ac:dyDescent="0.25">
      <c r="G14" s="20" t="s">
        <v>67</v>
      </c>
      <c r="H14" s="91">
        <f>H13+I13</f>
        <v>0</v>
      </c>
      <c r="I14" s="92">
        <f>IF((H14*$C$8/100/12)&gt;0,0,H14*$C$8/100/12)</f>
        <v>0</v>
      </c>
      <c r="J14" s="96">
        <f>J13+K13</f>
        <v>0</v>
      </c>
      <c r="K14" s="95">
        <f>IF((J14*$C$8/100/12)&gt;0,0,J14*$C$8/100/12)</f>
        <v>0</v>
      </c>
      <c r="L14" s="91">
        <f>L13+M13</f>
        <v>0</v>
      </c>
      <c r="M14" s="95">
        <f>IF((L14*$C$8/100/12)&gt;0,0,L14*$C$8/100/12)</f>
        <v>0</v>
      </c>
      <c r="N14" s="91">
        <f>N13+O13</f>
        <v>0</v>
      </c>
      <c r="O14" s="95">
        <f>IF((N14*$C$8/100/12)&gt;0,0,N14*$C$8/100/12)</f>
        <v>0</v>
      </c>
      <c r="P14" s="91">
        <f>P13+Q13</f>
        <v>0</v>
      </c>
      <c r="Q14" s="95">
        <f>IF((P14*$C$8/100/12)&gt;0,0,P14*$C$8/100/12)</f>
        <v>0</v>
      </c>
      <c r="R14" s="91">
        <f>R13+S13</f>
        <v>0</v>
      </c>
      <c r="S14" s="95">
        <f>IF((R14*$C$8/100/12)&gt;0,0,R14*$C$8/100/12)</f>
        <v>0</v>
      </c>
      <c r="T14" s="91">
        <f>T13+U13</f>
        <v>0</v>
      </c>
      <c r="U14" s="95">
        <f>IF((T14*$C$8/100/12)&gt;0,0,T14*$C$8/100/12)</f>
        <v>0</v>
      </c>
      <c r="V14" s="91">
        <f>V13+W13</f>
        <v>0</v>
      </c>
      <c r="W14" s="92">
        <f>IF((V14*$C$8/100/12)&gt;0,0,V14*$C$8/100/12)</f>
        <v>0</v>
      </c>
      <c r="X14" s="91">
        <f>X13+Y13</f>
        <v>0</v>
      </c>
      <c r="Y14" s="92">
        <f>IF((X14*$C$8/100/12)&gt;0,0,X14*$C$8/100/12)</f>
        <v>0</v>
      </c>
      <c r="Z14" s="91">
        <f>Z13+AA13</f>
        <v>0</v>
      </c>
      <c r="AA14" s="92">
        <f>IF((Z14*$C$8/100/12)&gt;0,0,Z14*$C$8/100/12)</f>
        <v>0</v>
      </c>
      <c r="AB14" s="95"/>
    </row>
    <row r="15" spans="2:28" ht="15.75" x14ac:dyDescent="0.25">
      <c r="B15" s="398" t="s">
        <v>288</v>
      </c>
      <c r="C15" s="400"/>
      <c r="G15" s="20" t="s">
        <v>68</v>
      </c>
      <c r="H15" s="91">
        <f>H14+I14</f>
        <v>0</v>
      </c>
      <c r="I15" s="92">
        <f>IF((H15*$C$8/100/12)&gt;0,0,H15*$C$8/100/12)</f>
        <v>0</v>
      </c>
      <c r="J15" s="96">
        <f>J14+K14</f>
        <v>0</v>
      </c>
      <c r="K15" s="95">
        <f>IF((J15*$C$8/100/12)&gt;0,0,J15*$C$8/100/12)</f>
        <v>0</v>
      </c>
      <c r="L15" s="91">
        <f>L14+M14</f>
        <v>0</v>
      </c>
      <c r="M15" s="95">
        <f>IF((L15*$C$8/100/12)&gt;0,0,L15*$C$8/100/12)</f>
        <v>0</v>
      </c>
      <c r="N15" s="91">
        <f>N14+O14</f>
        <v>0</v>
      </c>
      <c r="O15" s="95">
        <f>IF((N15*$C$8/100/12)&gt;0,0,N15*$C$8/100/12)</f>
        <v>0</v>
      </c>
      <c r="P15" s="91">
        <f>P14+Q14</f>
        <v>0</v>
      </c>
      <c r="Q15" s="95">
        <f>IF((P15*$C$8/100/12)&gt;0,0,P15*$C$8/100/12)</f>
        <v>0</v>
      </c>
      <c r="R15" s="91">
        <f>R14+S14</f>
        <v>0</v>
      </c>
      <c r="S15" s="95">
        <f>IF((R15*$C$8/100/12)&gt;0,0,R15*$C$8/100/12)</f>
        <v>0</v>
      </c>
      <c r="T15" s="91">
        <f>T14+U14</f>
        <v>0</v>
      </c>
      <c r="U15" s="95">
        <f>IF((T15*$C$8/100/12)&gt;0,0,T15*$C$8/100/12)</f>
        <v>0</v>
      </c>
      <c r="V15" s="91">
        <f>V14+W14</f>
        <v>0</v>
      </c>
      <c r="W15" s="92">
        <f>IF((V15*$C$8/100/12)&gt;0,0,V15*$C$8/100/12)</f>
        <v>0</v>
      </c>
      <c r="X15" s="91">
        <f>X14+Y14</f>
        <v>0</v>
      </c>
      <c r="Y15" s="92">
        <f>IF((X15*$C$8/100/12)&gt;0,0,X15*$C$8/100/12)</f>
        <v>0</v>
      </c>
      <c r="Z15" s="91">
        <f>Z14+AA14</f>
        <v>0</v>
      </c>
      <c r="AA15" s="92">
        <f>IF((Z15*$C$8/100/12)&gt;0,0,Z15*$C$8/100/12)</f>
        <v>0</v>
      </c>
      <c r="AB15" s="95"/>
    </row>
    <row r="16" spans="2:28" ht="15.75" x14ac:dyDescent="0.25">
      <c r="B16" s="144" t="s">
        <v>137</v>
      </c>
      <c r="C16" s="117"/>
      <c r="G16" s="20" t="s">
        <v>74</v>
      </c>
      <c r="H16" s="91">
        <f>IF(H15&lt;0,$C$23/4,0)</f>
        <v>0</v>
      </c>
      <c r="I16" s="92"/>
      <c r="J16" s="95">
        <f>IF(J15&lt;0,$C$23/4,0)</f>
        <v>0</v>
      </c>
      <c r="K16" s="95"/>
      <c r="L16" s="95">
        <f>IF(L15&lt;0,$C$23/4,0)</f>
        <v>0</v>
      </c>
      <c r="M16" s="95"/>
      <c r="N16" s="95">
        <f>IF(N15&lt;0,$C$23/4,0)</f>
        <v>0</v>
      </c>
      <c r="O16" s="95"/>
      <c r="P16" s="95">
        <f>IF(P15&lt;0,$C$23/4,0)</f>
        <v>0</v>
      </c>
      <c r="Q16" s="95"/>
      <c r="R16" s="95">
        <f>IF(R15&lt;0,$C$23/4,0)</f>
        <v>0</v>
      </c>
      <c r="S16" s="95"/>
      <c r="T16" s="95">
        <f>IF(T15&lt;0,$C$23/4,0)</f>
        <v>0</v>
      </c>
      <c r="U16" s="95"/>
      <c r="V16" s="95">
        <f>IF(V15&lt;0,$C$23/4,0)</f>
        <v>0</v>
      </c>
      <c r="W16" s="92"/>
      <c r="X16" s="95">
        <f>IF(X15&lt;0,$C$23/4,0)</f>
        <v>0</v>
      </c>
      <c r="Y16" s="92"/>
      <c r="Z16" s="95">
        <f>IF(Z15&lt;0,$C$23/4,0)</f>
        <v>0</v>
      </c>
      <c r="AA16" s="92"/>
      <c r="AB16" s="95">
        <f t="shared" si="0"/>
        <v>0</v>
      </c>
    </row>
    <row r="17" spans="2:29" x14ac:dyDescent="0.25">
      <c r="B17" s="109" t="s">
        <v>327</v>
      </c>
      <c r="C17" s="50">
        <f>'Installation estimate'!K66+'Installation estimate'!K66*C12/100</f>
        <v>0</v>
      </c>
      <c r="D17" s="35"/>
      <c r="G17" s="20" t="s">
        <v>69</v>
      </c>
      <c r="H17" s="91">
        <f>SUM(H15:H16)+I15</f>
        <v>0</v>
      </c>
      <c r="I17" s="92">
        <f>IF((H17*$C$8/100/12)&gt;0,0,H17*$C$8/100/12)</f>
        <v>0</v>
      </c>
      <c r="J17" s="96">
        <f>SUM(J15:J16)+K15</f>
        <v>0</v>
      </c>
      <c r="K17" s="95">
        <f>IF((J17*$C$8/100/12)&gt;0,0,J17*$C$8/100/12)</f>
        <v>0</v>
      </c>
      <c r="L17" s="91">
        <f>SUM(L15:L16)+M15</f>
        <v>0</v>
      </c>
      <c r="M17" s="95">
        <f>IF((L17*$C$8/100/12)&gt;0,0,L17*$C$8/100/12)</f>
        <v>0</v>
      </c>
      <c r="N17" s="91">
        <f>SUM(N15:N16)+O15</f>
        <v>0</v>
      </c>
      <c r="O17" s="95">
        <f>IF((N17*$C$8/100/12)&gt;0,0,N17*$C$8/100/12)</f>
        <v>0</v>
      </c>
      <c r="P17" s="91">
        <f>SUM(P15:P16)+Q15</f>
        <v>0</v>
      </c>
      <c r="Q17" s="95">
        <f>IF((P17*$C$8/100/12)&gt;0,0,P17*$C$8/100/12)</f>
        <v>0</v>
      </c>
      <c r="R17" s="91">
        <f>SUM(R15:R16)+S15</f>
        <v>0</v>
      </c>
      <c r="S17" s="95">
        <f>IF((R17*$C$8/100/12)&gt;0,0,R17*$C$8/100/12)</f>
        <v>0</v>
      </c>
      <c r="T17" s="91">
        <f>SUM(T15:T16)+U15</f>
        <v>0</v>
      </c>
      <c r="U17" s="95">
        <f>IF((T17*$C$8/100/12)&gt;0,0,T17*$C$8/100/12)</f>
        <v>0</v>
      </c>
      <c r="V17" s="91">
        <f>SUM(V15:V16)+W15</f>
        <v>0</v>
      </c>
      <c r="W17" s="92">
        <f>IF((V17*$C$8/100/12)&gt;0,0,V17*$C$8/100/12)</f>
        <v>0</v>
      </c>
      <c r="X17" s="91">
        <f>SUM(X15:X16)+Y15</f>
        <v>0</v>
      </c>
      <c r="Y17" s="92">
        <f>IF((X17*$C$8/100/12)&gt;0,0,X17*$C$8/100/12)</f>
        <v>0</v>
      </c>
      <c r="Z17" s="91">
        <f>SUM(Z15:Z16)+AA15</f>
        <v>0</v>
      </c>
      <c r="AA17" s="92">
        <f>IF((Z17*$C$8/100/12)&gt;0,0,Z17*$C$8/100/12)</f>
        <v>0</v>
      </c>
      <c r="AB17" s="95"/>
    </row>
    <row r="18" spans="2:29" x14ac:dyDescent="0.25">
      <c r="B18" s="109" t="s">
        <v>100</v>
      </c>
      <c r="C18" s="150">
        <f>'Energy Savings'!D65</f>
        <v>0</v>
      </c>
      <c r="G18" s="20" t="s">
        <v>70</v>
      </c>
      <c r="H18" s="91">
        <f>H17+I17</f>
        <v>0</v>
      </c>
      <c r="I18" s="92">
        <f>IF((H18*$C$8/100/12)&gt;0,0,H18*$C$8/100/12)</f>
        <v>0</v>
      </c>
      <c r="J18" s="96">
        <f>J17+K17</f>
        <v>0</v>
      </c>
      <c r="K18" s="95">
        <f>IF((J18*$C$8/100/12)&gt;0,0,J18*$C$8/100/12)</f>
        <v>0</v>
      </c>
      <c r="L18" s="91">
        <f>L17+M17</f>
        <v>0</v>
      </c>
      <c r="M18" s="95">
        <f>IF((L18*$C$8/100/12)&gt;0,0,L18*$C$8/100/12)</f>
        <v>0</v>
      </c>
      <c r="N18" s="91">
        <f>N17+O17</f>
        <v>0</v>
      </c>
      <c r="O18" s="95">
        <f>IF((N18*$C$8/100/12)&gt;0,0,N18*$C$8/100/12)</f>
        <v>0</v>
      </c>
      <c r="P18" s="91">
        <f>P17+Q17</f>
        <v>0</v>
      </c>
      <c r="Q18" s="95">
        <f>IF((P18*$C$8/100/12)&gt;0,0,P18*$C$8/100/12)</f>
        <v>0</v>
      </c>
      <c r="R18" s="91">
        <f>R17+S17</f>
        <v>0</v>
      </c>
      <c r="S18" s="95">
        <f>IF((R18*$C$8/100/12)&gt;0,0,R18*$C$8/100/12)</f>
        <v>0</v>
      </c>
      <c r="T18" s="91">
        <f>T17+U17</f>
        <v>0</v>
      </c>
      <c r="U18" s="95">
        <f>IF((T18*$C$8/100/12)&gt;0,0,T18*$C$8/100/12)</f>
        <v>0</v>
      </c>
      <c r="V18" s="91">
        <f>V17+W17</f>
        <v>0</v>
      </c>
      <c r="W18" s="92">
        <f>IF((V18*$C$8/100/12)&gt;0,0,V18*$C$8/100/12)</f>
        <v>0</v>
      </c>
      <c r="X18" s="91">
        <f>X17+Y17</f>
        <v>0</v>
      </c>
      <c r="Y18" s="92">
        <f>IF((X18*$C$8/100/12)&gt;0,0,X18*$C$8/100/12)</f>
        <v>0</v>
      </c>
      <c r="Z18" s="91">
        <f>Z17+AA17</f>
        <v>0</v>
      </c>
      <c r="AA18" s="92">
        <f>IF((Z18*$C$8/100/12)&gt;0,0,Z18*$C$8/100/12)</f>
        <v>0</v>
      </c>
      <c r="AB18" s="95"/>
    </row>
    <row r="19" spans="2:29" x14ac:dyDescent="0.25">
      <c r="B19" s="109" t="s">
        <v>95</v>
      </c>
      <c r="C19" s="150">
        <f>'Energy Savings'!F59</f>
        <v>0</v>
      </c>
      <c r="G19" s="20" t="s">
        <v>71</v>
      </c>
      <c r="H19" s="91">
        <f>H18+I18</f>
        <v>0</v>
      </c>
      <c r="I19" s="92">
        <f>IF((H19*$C$8/100/12)&gt;0,0,H19*$C$8/100/12)</f>
        <v>0</v>
      </c>
      <c r="J19" s="96">
        <f>J18+K18</f>
        <v>0</v>
      </c>
      <c r="K19" s="95">
        <f>IF((J19*$C$8/100/12)&gt;0,0,J19*$C$8/100/12)</f>
        <v>0</v>
      </c>
      <c r="L19" s="91">
        <f>L18+M18</f>
        <v>0</v>
      </c>
      <c r="M19" s="95">
        <f>IF((L19*$C$8/100/12)&gt;0,0,L19*$C$8/100/12)</f>
        <v>0</v>
      </c>
      <c r="N19" s="91">
        <f>N18+O18</f>
        <v>0</v>
      </c>
      <c r="O19" s="95">
        <f>IF((N19*$C$8/100/12)&gt;0,0,N19*$C$8/100/12)</f>
        <v>0</v>
      </c>
      <c r="P19" s="91">
        <f>P18+Q18</f>
        <v>0</v>
      </c>
      <c r="Q19" s="95">
        <f>IF((P19*$C$8/100/12)&gt;0,0,P19*$C$8/100/12)</f>
        <v>0</v>
      </c>
      <c r="R19" s="91">
        <f>R18+S18</f>
        <v>0</v>
      </c>
      <c r="S19" s="95">
        <f>IF((R19*$C$8/100/12)&gt;0,0,R19*$C$8/100/12)</f>
        <v>0</v>
      </c>
      <c r="T19" s="91">
        <f>T18+U18</f>
        <v>0</v>
      </c>
      <c r="U19" s="95">
        <f>IF((T19*$C$8/100/12)&gt;0,0,T19*$C$8/100/12)</f>
        <v>0</v>
      </c>
      <c r="V19" s="91">
        <f>V18+W18</f>
        <v>0</v>
      </c>
      <c r="W19" s="92">
        <f>IF((V19*$C$8/100/12)&gt;0,0,V19*$C$8/100/12)</f>
        <v>0</v>
      </c>
      <c r="X19" s="91">
        <f>X18+Y18</f>
        <v>0</v>
      </c>
      <c r="Y19" s="92">
        <f>IF((X19*$C$8/100/12)&gt;0,0,X19*$C$8/100/12)</f>
        <v>0</v>
      </c>
      <c r="Z19" s="91">
        <f>Z18+AA18</f>
        <v>0</v>
      </c>
      <c r="AA19" s="92">
        <f>IF((Z19*$C$8/100/12)&gt;0,0,Z19*$C$8/100/12)</f>
        <v>0</v>
      </c>
      <c r="AB19" s="95"/>
    </row>
    <row r="20" spans="2:29" x14ac:dyDescent="0.25">
      <c r="B20" s="109" t="s">
        <v>101</v>
      </c>
      <c r="C20" s="150">
        <f>'Energy Savings'!F65</f>
        <v>0</v>
      </c>
      <c r="G20" s="20" t="s">
        <v>75</v>
      </c>
      <c r="H20" s="91">
        <f>IF(H19&lt;0,$C$23/4,0)</f>
        <v>0</v>
      </c>
      <c r="I20" s="92"/>
      <c r="J20" s="95">
        <f>IF(J19&lt;0,$C$23/4,0)</f>
        <v>0</v>
      </c>
      <c r="K20" s="95"/>
      <c r="L20" s="95">
        <f>IF(L19&lt;0,$C$23/4,0)</f>
        <v>0</v>
      </c>
      <c r="M20" s="92"/>
      <c r="N20" s="95">
        <f>IF(N19&lt;0,$C$23/4,0)</f>
        <v>0</v>
      </c>
      <c r="O20" s="95"/>
      <c r="P20" s="95">
        <f>IF(P19&lt;0,$C$23/4,0)</f>
        <v>0</v>
      </c>
      <c r="Q20" s="95"/>
      <c r="R20" s="95">
        <f>IF(R19&lt;0,$C$23/4,0)</f>
        <v>0</v>
      </c>
      <c r="S20" s="95"/>
      <c r="T20" s="95">
        <f>IF(T19&lt;0,$C$23/4,0)</f>
        <v>0</v>
      </c>
      <c r="U20" s="95"/>
      <c r="V20" s="95">
        <f>IF(V19&lt;0,$C$23/4,0)</f>
        <v>0</v>
      </c>
      <c r="W20" s="92"/>
      <c r="X20" s="95">
        <f>IF(X19&lt;0,$C$23/4,0)</f>
        <v>0</v>
      </c>
      <c r="Y20" s="92"/>
      <c r="Z20" s="95">
        <f>IF(Z19&lt;0,$C$23/4,0)</f>
        <v>0</v>
      </c>
      <c r="AA20" s="92"/>
      <c r="AB20" s="95">
        <f t="shared" si="0"/>
        <v>0</v>
      </c>
      <c r="AC20" s="95">
        <f>SUM(AB8:AB20)</f>
        <v>0</v>
      </c>
    </row>
    <row r="21" spans="2:29" x14ac:dyDescent="0.25">
      <c r="B21" s="109" t="s">
        <v>96</v>
      </c>
      <c r="C21" s="150">
        <f>'Energy Savings'!H59</f>
        <v>0</v>
      </c>
      <c r="G21" s="20" t="s">
        <v>81</v>
      </c>
      <c r="H21" s="91">
        <f>-$C$7/$C$6</f>
        <v>0</v>
      </c>
      <c r="I21" s="92"/>
      <c r="J21" s="97">
        <f>-$C$7/$C$6</f>
        <v>0</v>
      </c>
      <c r="K21" s="97"/>
      <c r="L21" s="91">
        <f>-$C$7/$C$6</f>
        <v>0</v>
      </c>
      <c r="M21" s="94"/>
      <c r="N21" s="97">
        <f>-$C$7/$C$6</f>
        <v>0</v>
      </c>
      <c r="O21" s="97"/>
      <c r="P21" s="91">
        <f>-$C$7/$C$6</f>
        <v>0</v>
      </c>
      <c r="Q21" s="95"/>
      <c r="R21" s="91">
        <f>-$C$7/$C$6</f>
        <v>0</v>
      </c>
      <c r="S21" s="95"/>
      <c r="T21" s="91">
        <f>-$C$7/$C$6</f>
        <v>0</v>
      </c>
      <c r="U21" s="95"/>
      <c r="V21" s="91">
        <f>-$C$7/$C$6</f>
        <v>0</v>
      </c>
      <c r="W21" s="94"/>
      <c r="X21" s="91">
        <f>-$C$7/$C$6</f>
        <v>0</v>
      </c>
      <c r="Y21" s="94"/>
      <c r="Z21" s="91">
        <f>-$C$7/$C$6</f>
        <v>0</v>
      </c>
      <c r="AA21" s="94"/>
    </row>
    <row r="22" spans="2:29" x14ac:dyDescent="0.25">
      <c r="B22" s="109" t="s">
        <v>102</v>
      </c>
      <c r="C22" s="150">
        <f>C18-C20</f>
        <v>0</v>
      </c>
      <c r="G22" s="20" t="s">
        <v>92</v>
      </c>
      <c r="H22" s="89">
        <f>SUM(H19:H21)+I19</f>
        <v>0</v>
      </c>
      <c r="I22" s="90"/>
      <c r="J22" s="352">
        <f>SUM(J19:J21)+K19</f>
        <v>0</v>
      </c>
      <c r="K22" s="90"/>
      <c r="L22" s="89">
        <f>SUM(L19:L21)+M19</f>
        <v>0</v>
      </c>
      <c r="M22" s="90"/>
      <c r="N22" s="89">
        <f>SUM(N19:N21)+O19</f>
        <v>0</v>
      </c>
      <c r="O22" s="90"/>
      <c r="P22" s="89">
        <f>SUM(P19:P21)+Q19</f>
        <v>0</v>
      </c>
      <c r="Q22" s="90"/>
      <c r="R22" s="89">
        <f>SUM(R19:R21)</f>
        <v>0</v>
      </c>
      <c r="S22" s="90"/>
      <c r="T22" s="89">
        <f>SUM(T19:T21)</f>
        <v>0</v>
      </c>
      <c r="U22" s="90"/>
      <c r="V22" s="89">
        <f>SUM(V19:V21)</f>
        <v>0</v>
      </c>
      <c r="W22" s="90"/>
      <c r="X22" s="89">
        <f>SUM(X19:X21)</f>
        <v>0</v>
      </c>
      <c r="Y22" s="90"/>
      <c r="Z22" s="89">
        <f>SUM(Z19:Z21)</f>
        <v>0</v>
      </c>
      <c r="AA22" s="90"/>
    </row>
    <row r="23" spans="2:29" x14ac:dyDescent="0.25">
      <c r="B23" s="109" t="s">
        <v>145</v>
      </c>
      <c r="C23" s="50">
        <f>C22*C11/100</f>
        <v>0</v>
      </c>
      <c r="G23" s="20" t="s">
        <v>133</v>
      </c>
      <c r="H23" s="91">
        <f>H8+H12+H16+H20</f>
        <v>0</v>
      </c>
      <c r="I23" s="92"/>
      <c r="J23" s="91">
        <f>J8+J12+J16+J20</f>
        <v>0</v>
      </c>
      <c r="K23" s="92"/>
      <c r="L23" s="91">
        <f>L8+L12+L16+L20</f>
        <v>0</v>
      </c>
      <c r="M23" s="92"/>
      <c r="N23" s="91">
        <f>N8+N12+N16+N20</f>
        <v>0</v>
      </c>
      <c r="O23" s="92"/>
      <c r="P23" s="91">
        <f>P8+P12+P16+P20</f>
        <v>0</v>
      </c>
      <c r="Q23" s="92"/>
      <c r="R23" s="91">
        <f>R8+R12+R16+R20</f>
        <v>0</v>
      </c>
      <c r="S23" s="92"/>
      <c r="T23" s="91">
        <f>T8+T12+T16+T20</f>
        <v>0</v>
      </c>
      <c r="U23" s="92"/>
      <c r="V23" s="91">
        <f>V8+V12+V16+V20</f>
        <v>0</v>
      </c>
      <c r="W23" s="92"/>
      <c r="X23" s="91">
        <f>X8+X12+X16+X20</f>
        <v>0</v>
      </c>
      <c r="Y23" s="92"/>
      <c r="Z23" s="91">
        <f>Z8+Z12+Z16+Z20</f>
        <v>0</v>
      </c>
      <c r="AA23" s="92"/>
      <c r="AB23" s="95">
        <f>SUM(H23:Z23)</f>
        <v>0</v>
      </c>
    </row>
    <row r="24" spans="2:29" x14ac:dyDescent="0.25">
      <c r="B24" s="109" t="s">
        <v>103</v>
      </c>
      <c r="C24" s="151">
        <f>C20+C23</f>
        <v>0</v>
      </c>
      <c r="G24" s="37" t="s">
        <v>134</v>
      </c>
      <c r="H24" s="93"/>
      <c r="I24" s="94">
        <f>SUM(I5:I19)</f>
        <v>0</v>
      </c>
      <c r="J24" s="97"/>
      <c r="K24" s="94">
        <f>SUM(K5:K19)</f>
        <v>0</v>
      </c>
      <c r="L24" s="93"/>
      <c r="M24" s="94">
        <f>SUM(M5:M19)</f>
        <v>0</v>
      </c>
      <c r="N24" s="93"/>
      <c r="O24" s="94">
        <f>SUM(O5:O19)</f>
        <v>0</v>
      </c>
      <c r="P24" s="93"/>
      <c r="Q24" s="94">
        <f>SUM(Q5:Q19)</f>
        <v>0</v>
      </c>
      <c r="R24" s="93"/>
      <c r="S24" s="94">
        <f>SUM(S5:S19)</f>
        <v>0</v>
      </c>
      <c r="T24" s="93"/>
      <c r="U24" s="94">
        <f>SUM(U5:U19)</f>
        <v>0</v>
      </c>
      <c r="V24" s="93"/>
      <c r="W24" s="94">
        <f>SUM(W5:W19)</f>
        <v>0</v>
      </c>
      <c r="X24" s="93"/>
      <c r="Y24" s="94">
        <f>SUM(Y5:Y19)</f>
        <v>0</v>
      </c>
      <c r="Z24" s="93"/>
      <c r="AA24" s="94">
        <f>SUM(AA5:AA19)</f>
        <v>0</v>
      </c>
      <c r="AB24" s="95">
        <f>SUM(I24:AA24)</f>
        <v>0</v>
      </c>
    </row>
    <row r="25" spans="2:29" x14ac:dyDescent="0.25">
      <c r="B25" s="109" t="s">
        <v>99</v>
      </c>
      <c r="C25" s="50">
        <f>H43</f>
        <v>0</v>
      </c>
      <c r="H25" s="184" t="s">
        <v>78</v>
      </c>
      <c r="I25" s="185"/>
      <c r="J25" s="177" t="s">
        <v>79</v>
      </c>
      <c r="K25" s="177"/>
      <c r="L25" s="176" t="s">
        <v>80</v>
      </c>
      <c r="M25" s="178"/>
      <c r="N25" s="177" t="s">
        <v>83</v>
      </c>
      <c r="O25" s="177"/>
      <c r="P25" s="176" t="s">
        <v>84</v>
      </c>
      <c r="Q25" s="178"/>
      <c r="R25" s="176" t="s">
        <v>341</v>
      </c>
      <c r="S25" s="178"/>
      <c r="T25" s="176" t="s">
        <v>344</v>
      </c>
      <c r="U25" s="178"/>
      <c r="V25" s="176" t="s">
        <v>347</v>
      </c>
      <c r="W25" s="178"/>
      <c r="X25" s="176" t="s">
        <v>350</v>
      </c>
      <c r="Y25" s="178"/>
      <c r="Z25" s="397" t="s">
        <v>353</v>
      </c>
      <c r="AA25" s="393"/>
      <c r="AB25" s="205"/>
    </row>
    <row r="26" spans="2:29" x14ac:dyDescent="0.25">
      <c r="B26" s="109" t="s">
        <v>104</v>
      </c>
      <c r="C26" s="50">
        <f>(C18-C24)*C6</f>
        <v>0</v>
      </c>
      <c r="L26" s="95"/>
    </row>
    <row r="27" spans="2:29" ht="15.75" thickBot="1" x14ac:dyDescent="0.3">
      <c r="B27" s="109" t="s">
        <v>105</v>
      </c>
      <c r="C27" s="50">
        <f>C26/C6</f>
        <v>0</v>
      </c>
      <c r="L27" s="96"/>
    </row>
    <row r="28" spans="2:29" ht="15.75" x14ac:dyDescent="0.25">
      <c r="B28" s="152" t="s">
        <v>118</v>
      </c>
      <c r="C28" s="209">
        <f>IF(C6=1,C43,IF(C6=2,D43,IF(C6=3,E43,IF(C6=4,F43,IF(C6=5,G43,IF(C6=6,C55,IF(C6=7,D55,IF(C6=8,E55,IF(C6=9,F55,IF(C6=10,G55,0))))))))))</f>
        <v>0</v>
      </c>
      <c r="E28" s="171"/>
      <c r="L28" s="95"/>
    </row>
    <row r="29" spans="2:29" x14ac:dyDescent="0.25">
      <c r="B29" s="171"/>
      <c r="C29" s="171"/>
      <c r="D29" s="171"/>
      <c r="E29" s="171"/>
      <c r="F29" s="171"/>
      <c r="G29" s="171"/>
      <c r="H29" s="171"/>
      <c r="K29" s="10"/>
      <c r="L29" s="96"/>
      <c r="M29" s="96"/>
      <c r="N29" s="96"/>
      <c r="O29" s="96"/>
      <c r="P29" s="96"/>
      <c r="Q29" s="96"/>
      <c r="R29" s="96"/>
      <c r="S29" s="96"/>
      <c r="T29" s="96"/>
      <c r="U29" s="96"/>
    </row>
    <row r="30" spans="2:29" ht="15.75" x14ac:dyDescent="0.25">
      <c r="B30" s="398" t="s">
        <v>364</v>
      </c>
      <c r="C30" s="399"/>
      <c r="D30" s="399"/>
      <c r="E30" s="399"/>
      <c r="F30" s="399"/>
      <c r="G30" s="399"/>
      <c r="H30" s="400"/>
      <c r="K30" s="10"/>
      <c r="L30" s="96"/>
      <c r="M30" s="96"/>
      <c r="N30" s="96"/>
      <c r="O30" s="96"/>
      <c r="P30" s="96"/>
      <c r="Q30" s="96"/>
      <c r="R30" s="96"/>
      <c r="S30" s="96"/>
      <c r="T30" s="96"/>
      <c r="U30" s="96"/>
    </row>
    <row r="31" spans="2:29" x14ac:dyDescent="0.25">
      <c r="B31" s="153" t="s">
        <v>76</v>
      </c>
      <c r="C31" s="8">
        <f>IF($C$6&gt;=C32,1,0)</f>
        <v>1</v>
      </c>
      <c r="D31" s="8">
        <f>IF($C$6&gt;=D32,1,0)</f>
        <v>1</v>
      </c>
      <c r="E31" s="8">
        <f>IF($C$6&gt;=E32,1,0)</f>
        <v>1</v>
      </c>
      <c r="F31" s="8">
        <f>IF($C$6&gt;=F32,1,0)</f>
        <v>1</v>
      </c>
      <c r="G31" s="8">
        <f>IF($C$6&gt;=G32,1,0)</f>
        <v>1</v>
      </c>
      <c r="H31" s="117"/>
      <c r="K31" s="10"/>
      <c r="L31" s="96"/>
      <c r="M31" s="96"/>
      <c r="N31" s="96"/>
      <c r="O31" s="96"/>
      <c r="P31" s="96"/>
      <c r="Q31" s="96"/>
      <c r="R31" s="96"/>
      <c r="S31" s="96"/>
      <c r="T31" s="96"/>
      <c r="U31" s="96"/>
    </row>
    <row r="32" spans="2:29" ht="15.75" x14ac:dyDescent="0.25">
      <c r="B32" s="206" t="s">
        <v>88</v>
      </c>
      <c r="C32" s="207">
        <v>1</v>
      </c>
      <c r="D32" s="207">
        <v>2</v>
      </c>
      <c r="E32" s="207">
        <v>3</v>
      </c>
      <c r="F32" s="207">
        <v>4</v>
      </c>
      <c r="G32" s="207">
        <v>5</v>
      </c>
      <c r="H32" s="5" t="s">
        <v>41</v>
      </c>
      <c r="K32" s="4"/>
      <c r="L32" s="96"/>
      <c r="M32" s="96"/>
      <c r="N32" s="96"/>
      <c r="O32" s="96"/>
      <c r="P32" s="96"/>
      <c r="Q32" s="96"/>
      <c r="R32" s="96"/>
      <c r="S32" s="96"/>
      <c r="T32" s="96"/>
      <c r="U32" s="96"/>
    </row>
    <row r="33" spans="2:21" x14ac:dyDescent="0.25">
      <c r="B33" s="69" t="s">
        <v>55</v>
      </c>
      <c r="C33" s="70">
        <f>SUM(C35:C35)</f>
        <v>0</v>
      </c>
      <c r="D33" s="70">
        <f>IF(D31&gt;=1,C43,0)</f>
        <v>0</v>
      </c>
      <c r="E33" s="70">
        <f>IF(E31=1,D43,0)</f>
        <v>0</v>
      </c>
      <c r="F33" s="70">
        <f>IF(F31=1,E43,0)</f>
        <v>0</v>
      </c>
      <c r="G33" s="70">
        <f>IF(G31=1,F43,0)</f>
        <v>0</v>
      </c>
      <c r="H33" s="71"/>
      <c r="K33" s="10"/>
      <c r="L33" s="96"/>
      <c r="M33" s="96"/>
      <c r="N33" s="96"/>
      <c r="O33" s="96"/>
      <c r="P33" s="96"/>
      <c r="Q33" s="96"/>
      <c r="R33" s="96"/>
      <c r="S33" s="96"/>
      <c r="T33" s="96"/>
      <c r="U33" s="96"/>
    </row>
    <row r="34" spans="2:21" x14ac:dyDescent="0.25">
      <c r="B34" s="69" t="s">
        <v>37</v>
      </c>
      <c r="C34" s="72"/>
      <c r="D34" s="72"/>
      <c r="E34" s="72"/>
      <c r="F34" s="72"/>
      <c r="G34" s="72"/>
      <c r="H34" s="71"/>
      <c r="I34" s="34"/>
      <c r="K34" s="51"/>
      <c r="L34" s="96"/>
      <c r="M34" s="96"/>
      <c r="N34" s="96"/>
      <c r="O34" s="96"/>
      <c r="P34" s="96"/>
      <c r="Q34" s="96"/>
      <c r="R34" s="96"/>
      <c r="S34" s="96"/>
      <c r="T34" s="96"/>
      <c r="U34" s="96"/>
    </row>
    <row r="35" spans="2:21" x14ac:dyDescent="0.25">
      <c r="B35" s="69" t="s">
        <v>326</v>
      </c>
      <c r="C35" s="70">
        <f>-'Installation estimate'!N66</f>
        <v>0</v>
      </c>
      <c r="D35" s="72"/>
      <c r="E35" s="72"/>
      <c r="F35" s="72"/>
      <c r="G35" s="72"/>
      <c r="H35" s="73">
        <f t="shared" ref="H35:H38" si="1">SUM(C35:G35)</f>
        <v>0</v>
      </c>
      <c r="K35" s="4"/>
      <c r="L35" s="96"/>
      <c r="M35" s="96"/>
      <c r="N35" s="96"/>
      <c r="O35" s="96"/>
      <c r="P35" s="96"/>
      <c r="Q35" s="96"/>
      <c r="R35" s="96"/>
      <c r="S35" s="96"/>
      <c r="T35" s="96"/>
      <c r="U35" s="96"/>
    </row>
    <row r="36" spans="2:21" x14ac:dyDescent="0.25">
      <c r="B36" s="69"/>
      <c r="C36" s="72"/>
      <c r="D36" s="72"/>
      <c r="E36" s="72"/>
      <c r="F36" s="72"/>
      <c r="G36" s="72"/>
      <c r="H36" s="73">
        <f t="shared" si="1"/>
        <v>0</v>
      </c>
      <c r="K36" s="4"/>
      <c r="L36" s="396"/>
      <c r="M36" s="396"/>
      <c r="N36" s="396"/>
      <c r="O36" s="396"/>
      <c r="P36" s="396"/>
      <c r="Q36" s="396"/>
      <c r="R36" s="396"/>
      <c r="S36" s="396"/>
      <c r="T36" s="396"/>
      <c r="U36" s="396"/>
    </row>
    <row r="37" spans="2:21" x14ac:dyDescent="0.25">
      <c r="B37" s="69" t="s">
        <v>58</v>
      </c>
      <c r="C37" s="70">
        <f>I24</f>
        <v>0</v>
      </c>
      <c r="D37" s="70">
        <f>IF(D31=1,K24,0)</f>
        <v>0</v>
      </c>
      <c r="E37" s="70">
        <f>IF(E31=1,M24,0)</f>
        <v>0</v>
      </c>
      <c r="F37" s="70">
        <f>IF(F31=1,O24,0)</f>
        <v>0</v>
      </c>
      <c r="G37" s="70">
        <f>IF(G31=1,Q24,0)</f>
        <v>0</v>
      </c>
      <c r="H37" s="73">
        <f t="shared" si="1"/>
        <v>0</v>
      </c>
    </row>
    <row r="38" spans="2:21" x14ac:dyDescent="0.25">
      <c r="B38" s="74" t="s">
        <v>36</v>
      </c>
      <c r="C38" s="75">
        <f>-$C$7/$C$6</f>
        <v>0</v>
      </c>
      <c r="D38" s="75">
        <f>IF(D31=1,-$C$7/$C$6,0)</f>
        <v>0</v>
      </c>
      <c r="E38" s="75">
        <f>IF(E31=1,-$C$7/$C$6,0)</f>
        <v>0</v>
      </c>
      <c r="F38" s="75">
        <f>IF(F31=1,-$C$7/$C$6,0)</f>
        <v>0</v>
      </c>
      <c r="G38" s="75">
        <f>IF(G31=1,-$C$7/$C$6,0)</f>
        <v>0</v>
      </c>
      <c r="H38" s="103">
        <f t="shared" si="1"/>
        <v>0</v>
      </c>
    </row>
    <row r="39" spans="2:21" x14ac:dyDescent="0.25">
      <c r="B39" s="67"/>
      <c r="C39" s="31"/>
      <c r="D39" s="31"/>
      <c r="E39" s="31"/>
      <c r="F39" s="31"/>
      <c r="G39" s="31"/>
      <c r="H39" s="73">
        <f>SUM(H35:H38)</f>
        <v>0</v>
      </c>
    </row>
    <row r="40" spans="2:21" x14ac:dyDescent="0.25">
      <c r="B40" s="76" t="s">
        <v>42</v>
      </c>
      <c r="C40" s="77"/>
      <c r="D40" s="77"/>
      <c r="E40" s="77"/>
      <c r="F40" s="77"/>
      <c r="G40" s="77"/>
      <c r="H40" s="78"/>
    </row>
    <row r="41" spans="2:21" x14ac:dyDescent="0.25">
      <c r="B41" s="76" t="s">
        <v>48</v>
      </c>
      <c r="C41" s="154">
        <f>$C$10</f>
        <v>0</v>
      </c>
      <c r="D41" s="77"/>
      <c r="E41" s="77"/>
      <c r="F41" s="77"/>
      <c r="G41" s="77"/>
      <c r="H41" s="79">
        <f>SUM(C41:G41)</f>
        <v>0</v>
      </c>
    </row>
    <row r="42" spans="2:21" x14ac:dyDescent="0.25">
      <c r="B42" s="80" t="s">
        <v>40</v>
      </c>
      <c r="C42" s="81">
        <f>IF(C31=1,$C$23,0)</f>
        <v>0</v>
      </c>
      <c r="D42" s="81">
        <f>IF(D31=1,$C$23,0)</f>
        <v>0</v>
      </c>
      <c r="E42" s="81">
        <f>IF(E31=1,$C$23,0)</f>
        <v>0</v>
      </c>
      <c r="F42" s="81">
        <f>IF(F31=1,$C$23,0)</f>
        <v>0</v>
      </c>
      <c r="G42" s="81">
        <f>IF(G31=1,$C$23,0)</f>
        <v>0</v>
      </c>
      <c r="H42" s="82">
        <f>SUM(C42:G42)</f>
        <v>0</v>
      </c>
    </row>
    <row r="43" spans="2:21" x14ac:dyDescent="0.25">
      <c r="B43" s="68" t="s">
        <v>57</v>
      </c>
      <c r="C43" s="98">
        <f>SUM(C35:C42)</f>
        <v>0</v>
      </c>
      <c r="D43" s="98">
        <f>SUM(D33:D42)</f>
        <v>0</v>
      </c>
      <c r="E43" s="98">
        <f>IF(E33=0,0,SUM(E33:E42))</f>
        <v>0</v>
      </c>
      <c r="F43" s="98">
        <f>IF(F33=0,0,SUM(F33:F42))</f>
        <v>0</v>
      </c>
      <c r="G43" s="98">
        <f>IF(G33=0,0,SUM(G33:G42))</f>
        <v>0</v>
      </c>
      <c r="H43" s="19"/>
    </row>
    <row r="45" spans="2:21" ht="15.75" x14ac:dyDescent="0.25">
      <c r="B45" s="398" t="s">
        <v>365</v>
      </c>
      <c r="C45" s="399"/>
      <c r="D45" s="399"/>
      <c r="E45" s="399"/>
      <c r="F45" s="399"/>
      <c r="G45" s="399"/>
      <c r="H45" s="400"/>
    </row>
    <row r="46" spans="2:21" x14ac:dyDescent="0.25">
      <c r="B46" s="153" t="s">
        <v>76</v>
      </c>
      <c r="C46" s="8">
        <f>IF($C$6&gt;=C47,1,0)</f>
        <v>0</v>
      </c>
      <c r="D46" s="8">
        <f>IF($C$6&gt;=D47,1,0)</f>
        <v>0</v>
      </c>
      <c r="E46" s="8">
        <f>IF($C$6&gt;=E47,1,0)</f>
        <v>0</v>
      </c>
      <c r="F46" s="8">
        <f>IF($C$6&gt;=F47,1,0)</f>
        <v>0</v>
      </c>
      <c r="G46" s="8">
        <f>IF($C$6&gt;=G47,1,0)</f>
        <v>0</v>
      </c>
      <c r="H46" s="117"/>
      <c r="I46" s="31"/>
    </row>
    <row r="47" spans="2:21" ht="15.75" x14ac:dyDescent="0.25">
      <c r="B47" s="206" t="s">
        <v>88</v>
      </c>
      <c r="C47" s="207">
        <v>6</v>
      </c>
      <c r="D47" s="207">
        <v>7</v>
      </c>
      <c r="E47" s="207">
        <v>8</v>
      </c>
      <c r="F47" s="207">
        <v>9</v>
      </c>
      <c r="G47" s="207">
        <v>10</v>
      </c>
      <c r="H47" s="5" t="s">
        <v>41</v>
      </c>
    </row>
    <row r="48" spans="2:21" x14ac:dyDescent="0.25">
      <c r="B48" s="69" t="s">
        <v>55</v>
      </c>
      <c r="C48" s="70">
        <f>G43</f>
        <v>0</v>
      </c>
      <c r="D48" s="70">
        <f>IF(D46&gt;=1,C55,0)</f>
        <v>0</v>
      </c>
      <c r="E48" s="70">
        <f>IF(E46&gt;=1,D55,0)</f>
        <v>0</v>
      </c>
      <c r="F48" s="70">
        <f>IF(F46=1,E55,0)</f>
        <v>0</v>
      </c>
      <c r="G48" s="70">
        <f>IF(G46=1,F55,0)</f>
        <v>0</v>
      </c>
      <c r="H48" s="71"/>
    </row>
    <row r="49" spans="2:9" x14ac:dyDescent="0.25">
      <c r="B49" s="69" t="s">
        <v>58</v>
      </c>
      <c r="C49" s="70">
        <f>IF(C46=1,S24,0)</f>
        <v>0</v>
      </c>
      <c r="D49" s="70">
        <f>IF(D46=1,U24,0)</f>
        <v>0</v>
      </c>
      <c r="E49" s="70">
        <f>IF(E46=1,W24,0)</f>
        <v>0</v>
      </c>
      <c r="F49" s="70">
        <f>IF(F46=1,Y24,0)</f>
        <v>0</v>
      </c>
      <c r="G49" s="70">
        <f>IF(G46=1,AA24,0)</f>
        <v>0</v>
      </c>
      <c r="H49" s="73">
        <f t="shared" ref="H49:H50" si="2">SUM(C49:G49)</f>
        <v>0</v>
      </c>
    </row>
    <row r="50" spans="2:9" x14ac:dyDescent="0.25">
      <c r="B50" s="74" t="s">
        <v>36</v>
      </c>
      <c r="C50" s="75">
        <f>-$C$7/$C$6</f>
        <v>0</v>
      </c>
      <c r="D50" s="75">
        <f>IF(D46=1,-$C$7/$C$6,0)</f>
        <v>0</v>
      </c>
      <c r="E50" s="75">
        <f>IF(E46=1,-$C$7/$C$6,0)</f>
        <v>0</v>
      </c>
      <c r="F50" s="75">
        <f>IF(F46=1,-$C$7/$C$6,0)</f>
        <v>0</v>
      </c>
      <c r="G50" s="75">
        <f>IF(G46=1,-$C$7/$C$6,0)</f>
        <v>0</v>
      </c>
      <c r="H50" s="103">
        <f t="shared" si="2"/>
        <v>0</v>
      </c>
      <c r="I50" s="31"/>
    </row>
    <row r="51" spans="2:9" x14ac:dyDescent="0.25">
      <c r="B51" s="67"/>
      <c r="C51" s="31"/>
      <c r="D51" s="31"/>
      <c r="E51" s="31"/>
      <c r="F51" s="31"/>
      <c r="G51" s="31"/>
      <c r="H51" s="73">
        <f>SUM(H49:H50)</f>
        <v>0</v>
      </c>
    </row>
    <row r="52" spans="2:9" x14ac:dyDescent="0.25">
      <c r="B52" s="76" t="s">
        <v>42</v>
      </c>
      <c r="C52" s="77"/>
      <c r="D52" s="77"/>
      <c r="E52" s="77"/>
      <c r="F52" s="77"/>
      <c r="G52" s="77"/>
      <c r="H52" s="78"/>
    </row>
    <row r="53" spans="2:9" x14ac:dyDescent="0.25">
      <c r="B53" s="76" t="s">
        <v>48</v>
      </c>
      <c r="C53" s="154">
        <f>$C$10</f>
        <v>0</v>
      </c>
      <c r="D53" s="77"/>
      <c r="E53" s="77"/>
      <c r="F53" s="77"/>
      <c r="G53" s="77"/>
      <c r="H53" s="79">
        <f>SUM(C53:G53)</f>
        <v>0</v>
      </c>
    </row>
    <row r="54" spans="2:9" x14ac:dyDescent="0.25">
      <c r="B54" s="80" t="s">
        <v>40</v>
      </c>
      <c r="C54" s="81">
        <f>IF(C46=1,$C$23,0)</f>
        <v>0</v>
      </c>
      <c r="D54" s="81">
        <f>IF(D46=1,$C$23,0)</f>
        <v>0</v>
      </c>
      <c r="E54" s="81">
        <f>IF(E46=1,$C$23,0)</f>
        <v>0</v>
      </c>
      <c r="F54" s="81">
        <f>IF(F46=1,$C$23,0)</f>
        <v>0</v>
      </c>
      <c r="G54" s="81">
        <f>IF(G46=1,$C$23,0)</f>
        <v>0</v>
      </c>
      <c r="H54" s="82">
        <f>SUM(C54:G54)</f>
        <v>0</v>
      </c>
    </row>
    <row r="55" spans="2:9" x14ac:dyDescent="0.25">
      <c r="B55" s="66" t="s">
        <v>57</v>
      </c>
      <c r="C55" s="208">
        <f>SUM(C48:C54)</f>
        <v>0</v>
      </c>
      <c r="D55" s="208">
        <f>SUM(D48:D54)</f>
        <v>0</v>
      </c>
      <c r="E55" s="208">
        <f>IF(E48=0,0,SUM(E48:E54))</f>
        <v>0</v>
      </c>
      <c r="F55" s="208">
        <f>IF(F48=0,0,SUM(F48:F54))</f>
        <v>0</v>
      </c>
      <c r="G55" s="208">
        <f>IF(G48=0,0,SUM(G48:G54))</f>
        <v>0</v>
      </c>
      <c r="H55" s="7"/>
    </row>
    <row r="58" spans="2:9" x14ac:dyDescent="0.25">
      <c r="B58" s="133" t="s">
        <v>77</v>
      </c>
      <c r="C58" s="181">
        <f>IF($C$6&gt;=C59,1,0)</f>
        <v>1</v>
      </c>
      <c r="D58" s="181">
        <f>IF($C$6&gt;=D59,1,0)</f>
        <v>1</v>
      </c>
      <c r="E58" s="181">
        <f>IF($C$6&gt;=E59,1,0)</f>
        <v>1</v>
      </c>
      <c r="F58" s="181">
        <f>IF($C$6&gt;=F59,1,0)</f>
        <v>1</v>
      </c>
      <c r="G58" s="181">
        <f>IF($C$6&gt;=G59,1,0)</f>
        <v>1</v>
      </c>
      <c r="H58" s="135"/>
    </row>
    <row r="59" spans="2:9" x14ac:dyDescent="0.25">
      <c r="B59" s="66" t="s">
        <v>88</v>
      </c>
      <c r="C59" s="181">
        <v>1</v>
      </c>
      <c r="D59" s="181">
        <v>2</v>
      </c>
      <c r="E59" s="181">
        <v>3</v>
      </c>
      <c r="F59" s="181">
        <v>4</v>
      </c>
      <c r="G59" s="181">
        <v>5</v>
      </c>
      <c r="H59" s="5" t="s">
        <v>41</v>
      </c>
    </row>
    <row r="60" spans="2:9" x14ac:dyDescent="0.25">
      <c r="B60" s="69" t="s">
        <v>55</v>
      </c>
      <c r="C60" s="70">
        <f>SUM(C62:C63)</f>
        <v>0</v>
      </c>
      <c r="D60" s="70">
        <f>IF(D58&gt;=1,C71,0)</f>
        <v>0</v>
      </c>
      <c r="E60" s="70">
        <f t="shared" ref="E60:G60" si="3">IF(E58&gt;=1,D71,0)</f>
        <v>0</v>
      </c>
      <c r="F60" s="70">
        <f t="shared" si="3"/>
        <v>0</v>
      </c>
      <c r="G60" s="70">
        <f t="shared" si="3"/>
        <v>0</v>
      </c>
      <c r="H60" s="71"/>
    </row>
    <row r="61" spans="2:9" x14ac:dyDescent="0.25">
      <c r="B61" s="69" t="s">
        <v>37</v>
      </c>
      <c r="C61" s="72"/>
      <c r="D61" s="72"/>
      <c r="E61" s="72"/>
      <c r="F61" s="72"/>
      <c r="G61" s="72"/>
      <c r="H61" s="71"/>
    </row>
    <row r="62" spans="2:9" x14ac:dyDescent="0.25">
      <c r="B62" s="69" t="s">
        <v>39</v>
      </c>
      <c r="C62" s="70">
        <f>-C13</f>
        <v>0</v>
      </c>
      <c r="D62" s="72"/>
      <c r="E62" s="72"/>
      <c r="F62" s="72"/>
      <c r="G62" s="72"/>
      <c r="H62" s="73">
        <f t="shared" ref="H62:H66" si="4">SUM(C62:G62)</f>
        <v>0</v>
      </c>
    </row>
    <row r="63" spans="2:9" x14ac:dyDescent="0.25">
      <c r="B63" s="69" t="s">
        <v>38</v>
      </c>
      <c r="C63" s="70">
        <f>-C17</f>
        <v>0</v>
      </c>
      <c r="D63" s="72"/>
      <c r="E63" s="72"/>
      <c r="F63" s="72"/>
      <c r="G63" s="72"/>
      <c r="H63" s="73">
        <f t="shared" si="4"/>
        <v>0</v>
      </c>
    </row>
    <row r="64" spans="2:9" x14ac:dyDescent="0.25">
      <c r="B64" s="69"/>
      <c r="C64" s="72"/>
      <c r="D64" s="72"/>
      <c r="E64" s="72"/>
      <c r="F64" s="72"/>
      <c r="G64" s="72"/>
      <c r="H64" s="73">
        <f t="shared" si="4"/>
        <v>0</v>
      </c>
    </row>
    <row r="65" spans="2:8" x14ac:dyDescent="0.25">
      <c r="B65" s="69" t="s">
        <v>58</v>
      </c>
      <c r="C65" s="70">
        <f>(C62+C63+C69)*$C$8/100</f>
        <v>0</v>
      </c>
      <c r="D65" s="70">
        <f>IF(D60=0,0,D$60*$C$8/100)</f>
        <v>0</v>
      </c>
      <c r="E65" s="70">
        <f>IF(E60=0,0,E$60*$C$8/100)</f>
        <v>0</v>
      </c>
      <c r="F65" s="70">
        <f>IF(F60=0,0,F$60*$C$8/100)</f>
        <v>0</v>
      </c>
      <c r="G65" s="70">
        <f>IF(G60=0,0,G$60*$C$8/100)</f>
        <v>0</v>
      </c>
      <c r="H65" s="73">
        <f t="shared" si="4"/>
        <v>0</v>
      </c>
    </row>
    <row r="66" spans="2:8" x14ac:dyDescent="0.25">
      <c r="B66" s="74" t="s">
        <v>36</v>
      </c>
      <c r="C66" s="75">
        <f>-$C$7/$C$6</f>
        <v>0</v>
      </c>
      <c r="D66" s="75">
        <f>-$C$7/$C$6</f>
        <v>0</v>
      </c>
      <c r="E66" s="75">
        <f>IF(E60=0,0,-$C$7/$C$6)</f>
        <v>0</v>
      </c>
      <c r="F66" s="75">
        <f>IF(F60=0,0,-$C$7/$C$6)</f>
        <v>0</v>
      </c>
      <c r="G66" s="75">
        <f>IF(G60=0,0,-$C$7/$C$6)</f>
        <v>0</v>
      </c>
      <c r="H66" s="103">
        <f t="shared" si="4"/>
        <v>0</v>
      </c>
    </row>
    <row r="67" spans="2:8" x14ac:dyDescent="0.25">
      <c r="B67" s="67"/>
      <c r="C67" s="31"/>
      <c r="D67" s="31"/>
      <c r="E67" s="31"/>
      <c r="F67" s="31"/>
      <c r="G67" s="31"/>
      <c r="H67" s="73">
        <f>SUM(H62:H66)</f>
        <v>0</v>
      </c>
    </row>
    <row r="68" spans="2:8" x14ac:dyDescent="0.25">
      <c r="B68" s="76" t="s">
        <v>42</v>
      </c>
      <c r="C68" s="77">
        <v>0</v>
      </c>
      <c r="D68" s="77"/>
      <c r="E68" s="77"/>
      <c r="F68" s="77"/>
      <c r="G68" s="77"/>
      <c r="H68" s="78"/>
    </row>
    <row r="69" spans="2:8" x14ac:dyDescent="0.25">
      <c r="B69" s="76" t="s">
        <v>48</v>
      </c>
      <c r="C69" s="83">
        <f>$C$10</f>
        <v>0</v>
      </c>
      <c r="D69" s="77"/>
      <c r="E69" s="77"/>
      <c r="F69" s="77"/>
      <c r="G69" s="77"/>
      <c r="H69" s="79">
        <f>SUM(C69:G69)</f>
        <v>0</v>
      </c>
    </row>
    <row r="70" spans="2:8" x14ac:dyDescent="0.25">
      <c r="B70" s="80" t="s">
        <v>40</v>
      </c>
      <c r="C70" s="81">
        <f>$C$23</f>
        <v>0</v>
      </c>
      <c r="D70" s="81">
        <f>$C$23</f>
        <v>0</v>
      </c>
      <c r="E70" s="81">
        <f>IF(E60=0,0,$C$23)</f>
        <v>0</v>
      </c>
      <c r="F70" s="81">
        <f>IF(F60=0,0,$C$23)</f>
        <v>0</v>
      </c>
      <c r="G70" s="81">
        <f>IF(G60=0,0,$C$23)</f>
        <v>0</v>
      </c>
      <c r="H70" s="82">
        <f>SUM(C70:G70)</f>
        <v>0</v>
      </c>
    </row>
    <row r="71" spans="2:8" x14ac:dyDescent="0.25">
      <c r="B71" s="68" t="s">
        <v>57</v>
      </c>
      <c r="C71" s="98">
        <f>SUM(C62:C70)</f>
        <v>0</v>
      </c>
      <c r="D71" s="98">
        <f>SUM(D60:D70)</f>
        <v>0</v>
      </c>
      <c r="E71" s="98">
        <f>SUM(E60:E70)</f>
        <v>0</v>
      </c>
      <c r="F71" s="98">
        <f>SUM(F60:F70)</f>
        <v>0</v>
      </c>
      <c r="G71" s="98">
        <f>SUM(G60:G70)</f>
        <v>0</v>
      </c>
      <c r="H71" s="19"/>
    </row>
  </sheetData>
  <mergeCells count="11">
    <mergeCell ref="Z2:AA2"/>
    <mergeCell ref="Z25:AA25"/>
    <mergeCell ref="B45:H45"/>
    <mergeCell ref="B4:D4"/>
    <mergeCell ref="B15:C15"/>
    <mergeCell ref="B30:H30"/>
    <mergeCell ref="L36:M36"/>
    <mergeCell ref="N36:O36"/>
    <mergeCell ref="P36:Q36"/>
    <mergeCell ref="R36:S36"/>
    <mergeCell ref="T36:U36"/>
  </mergeCells>
  <conditionalFormatting sqref="C28">
    <cfRule type="cellIs" dxfId="13" priority="1" operator="lessThan">
      <formula>0</formula>
    </cfRule>
  </conditionalFormatting>
  <dataValidations count="4">
    <dataValidation type="whole" allowBlank="1" showInputMessage="1" showErrorMessage="1" promptTitle="data input cell" prompt="data input only _x000a_between 2 and 6" sqref="C9" xr:uid="{00000000-0002-0000-0400-000000000000}">
      <formula1>2</formula1>
      <formula2>6</formula2>
    </dataValidation>
    <dataValidation type="whole" allowBlank="1" showInputMessage="1" showErrorMessage="1" promptTitle="Data input cell" prompt="value restricted between 2 and 5" sqref="C8" xr:uid="{00000000-0002-0000-0400-000001000000}">
      <formula1>2</formula1>
      <formula2>5</formula2>
    </dataValidation>
    <dataValidation type="whole" allowBlank="1" showInputMessage="1" showErrorMessage="1" promptTitle="Data input cell" prompt="Value restricted between 80 and 95" sqref="C11" xr:uid="{00000000-0002-0000-0400-000003000000}">
      <formula1>80</formula1>
      <formula2>95</formula2>
    </dataValidation>
    <dataValidation allowBlank="1" showInputMessage="1" showErrorMessage="1" promptTitle="Output cell" prompt="DO NOT CHANGE THE FORMULAS_x000a_" sqref="C17:C28" xr:uid="{00000000-0002-0000-0400-000004000000}"/>
  </dataValidations>
  <pageMargins left="0.25" right="0.25" top="0.75" bottom="0.75" header="0.3" footer="0.3"/>
  <pageSetup paperSize="9" orientation="landscape" horizontalDpi="360" verticalDpi="36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C57"/>
  <sheetViews>
    <sheetView workbookViewId="0">
      <selection activeCell="B33" sqref="B33:B34"/>
    </sheetView>
  </sheetViews>
  <sheetFormatPr defaultRowHeight="15" x14ac:dyDescent="0.25"/>
  <cols>
    <col min="1" max="1" width="22.42578125" style="36" customWidth="1"/>
    <col min="2" max="2" width="90.85546875" customWidth="1"/>
    <col min="3" max="3" width="44" customWidth="1"/>
  </cols>
  <sheetData>
    <row r="1" spans="1:3" ht="18.75" x14ac:dyDescent="0.25">
      <c r="A1" s="170" t="s">
        <v>385</v>
      </c>
      <c r="B1" s="170" t="s">
        <v>386</v>
      </c>
      <c r="C1" s="170" t="s">
        <v>438</v>
      </c>
    </row>
    <row r="2" spans="1:3" ht="36.75" customHeight="1" x14ac:dyDescent="0.25">
      <c r="A2" s="338" t="s">
        <v>151</v>
      </c>
      <c r="B2" s="122" t="s">
        <v>152</v>
      </c>
    </row>
    <row r="3" spans="1:3" ht="36" x14ac:dyDescent="0.25">
      <c r="A3" s="338" t="s">
        <v>153</v>
      </c>
      <c r="B3" s="122" t="s">
        <v>154</v>
      </c>
    </row>
    <row r="4" spans="1:3" ht="75" x14ac:dyDescent="0.25">
      <c r="A4" s="339" t="s">
        <v>424</v>
      </c>
      <c r="B4" s="353" t="s">
        <v>427</v>
      </c>
    </row>
    <row r="5" spans="1:3" ht="36" x14ac:dyDescent="0.25">
      <c r="A5" s="339" t="s">
        <v>426</v>
      </c>
      <c r="B5" s="122" t="s">
        <v>429</v>
      </c>
    </row>
    <row r="6" spans="1:3" ht="90" x14ac:dyDescent="0.25">
      <c r="A6" s="339" t="s">
        <v>425</v>
      </c>
      <c r="B6" s="353" t="s">
        <v>430</v>
      </c>
    </row>
    <row r="7" spans="1:3" x14ac:dyDescent="0.25">
      <c r="A7" s="339" t="s">
        <v>432</v>
      </c>
      <c r="B7" s="122" t="s">
        <v>433</v>
      </c>
    </row>
    <row r="8" spans="1:3" ht="22.5" customHeight="1" x14ac:dyDescent="0.25">
      <c r="A8" s="340" t="s">
        <v>390</v>
      </c>
      <c r="B8" s="122" t="s">
        <v>431</v>
      </c>
    </row>
    <row r="9" spans="1:3" ht="99.75" customHeight="1" x14ac:dyDescent="0.25">
      <c r="A9" s="338" t="s">
        <v>157</v>
      </c>
      <c r="B9" s="122" t="s">
        <v>158</v>
      </c>
    </row>
    <row r="10" spans="1:3" ht="68.25" customHeight="1" x14ac:dyDescent="0.25">
      <c r="A10" s="338" t="s">
        <v>155</v>
      </c>
      <c r="B10" s="122" t="s">
        <v>156</v>
      </c>
    </row>
    <row r="11" spans="1:3" ht="98.25" customHeight="1" x14ac:dyDescent="0.25">
      <c r="A11" s="338" t="s">
        <v>159</v>
      </c>
      <c r="B11" s="123" t="s">
        <v>160</v>
      </c>
    </row>
    <row r="12" spans="1:3" ht="42.75" customHeight="1" x14ac:dyDescent="0.25">
      <c r="A12" s="338" t="s">
        <v>161</v>
      </c>
      <c r="B12" s="122" t="s">
        <v>162</v>
      </c>
    </row>
    <row r="13" spans="1:3" ht="72" x14ac:dyDescent="0.25">
      <c r="A13" s="338" t="s">
        <v>163</v>
      </c>
      <c r="B13" s="122" t="s">
        <v>164</v>
      </c>
    </row>
    <row r="14" spans="1:3" ht="36" x14ac:dyDescent="0.25">
      <c r="A14" s="121" t="s">
        <v>165</v>
      </c>
      <c r="B14" s="122" t="s">
        <v>166</v>
      </c>
    </row>
    <row r="15" spans="1:3" ht="36" x14ac:dyDescent="0.25">
      <c r="A15" s="121" t="s">
        <v>167</v>
      </c>
      <c r="B15" s="122" t="s">
        <v>168</v>
      </c>
    </row>
    <row r="16" spans="1:3" ht="36" x14ac:dyDescent="0.25">
      <c r="A16" s="340" t="s">
        <v>169</v>
      </c>
      <c r="B16" s="122" t="s">
        <v>170</v>
      </c>
    </row>
    <row r="17" spans="1:2" ht="60" customHeight="1" x14ac:dyDescent="0.25">
      <c r="A17" s="340" t="s">
        <v>171</v>
      </c>
      <c r="B17" s="353" t="s">
        <v>172</v>
      </c>
    </row>
    <row r="18" spans="1:2" ht="117" customHeight="1" x14ac:dyDescent="0.25">
      <c r="A18" s="340" t="s">
        <v>173</v>
      </c>
      <c r="B18" s="353" t="s">
        <v>174</v>
      </c>
    </row>
    <row r="19" spans="1:2" ht="48" x14ac:dyDescent="0.25">
      <c r="A19" s="340" t="s">
        <v>175</v>
      </c>
      <c r="B19" s="122" t="s">
        <v>176</v>
      </c>
    </row>
    <row r="20" spans="1:2" ht="34.5" customHeight="1" x14ac:dyDescent="0.25">
      <c r="A20" s="339" t="s">
        <v>418</v>
      </c>
      <c r="B20" s="122" t="s">
        <v>419</v>
      </c>
    </row>
    <row r="21" spans="1:2" ht="26.25" customHeight="1" x14ac:dyDescent="0.25">
      <c r="A21" s="339" t="s">
        <v>420</v>
      </c>
      <c r="B21" s="122" t="s">
        <v>423</v>
      </c>
    </row>
    <row r="22" spans="1:2" ht="49.5" customHeight="1" x14ac:dyDescent="0.25">
      <c r="A22" s="340" t="s">
        <v>177</v>
      </c>
      <c r="B22" s="122" t="s">
        <v>178</v>
      </c>
    </row>
    <row r="23" spans="1:2" ht="58.5" customHeight="1" x14ac:dyDescent="0.25">
      <c r="A23" s="340" t="s">
        <v>179</v>
      </c>
      <c r="B23" s="353" t="s">
        <v>180</v>
      </c>
    </row>
    <row r="24" spans="1:2" ht="54" customHeight="1" x14ac:dyDescent="0.25">
      <c r="A24" s="339" t="s">
        <v>417</v>
      </c>
      <c r="B24" s="354" t="s">
        <v>416</v>
      </c>
    </row>
    <row r="25" spans="1:2" ht="116.25" customHeight="1" x14ac:dyDescent="0.25">
      <c r="A25" s="339" t="s">
        <v>391</v>
      </c>
      <c r="B25" s="353" t="s">
        <v>428</v>
      </c>
    </row>
    <row r="26" spans="1:2" ht="36" x14ac:dyDescent="0.25">
      <c r="A26" s="340" t="s">
        <v>181</v>
      </c>
      <c r="B26" s="122" t="s">
        <v>182</v>
      </c>
    </row>
    <row r="27" spans="1:2" ht="36" x14ac:dyDescent="0.25">
      <c r="A27" s="340" t="s">
        <v>183</v>
      </c>
      <c r="B27" s="122" t="s">
        <v>184</v>
      </c>
    </row>
    <row r="28" spans="1:2" ht="36" x14ac:dyDescent="0.25">
      <c r="A28" s="340" t="s">
        <v>185</v>
      </c>
      <c r="B28" s="122" t="s">
        <v>186</v>
      </c>
    </row>
    <row r="29" spans="1:2" ht="36" x14ac:dyDescent="0.25">
      <c r="A29" s="340" t="s">
        <v>187</v>
      </c>
      <c r="B29" s="122" t="s">
        <v>188</v>
      </c>
    </row>
    <row r="30" spans="1:2" ht="45.75" customHeight="1" x14ac:dyDescent="0.25">
      <c r="A30" s="340" t="s">
        <v>191</v>
      </c>
      <c r="B30" s="122" t="s">
        <v>192</v>
      </c>
    </row>
    <row r="31" spans="1:2" ht="51.75" customHeight="1" x14ac:dyDescent="0.25">
      <c r="A31" s="340" t="s">
        <v>435</v>
      </c>
      <c r="B31" s="345" t="s">
        <v>436</v>
      </c>
    </row>
    <row r="32" spans="1:2" ht="66" x14ac:dyDescent="0.25">
      <c r="A32" s="340" t="s">
        <v>435</v>
      </c>
      <c r="B32" s="345" t="s">
        <v>437</v>
      </c>
    </row>
    <row r="33" spans="1:2" ht="81.75" customHeight="1" x14ac:dyDescent="0.25">
      <c r="A33" s="340" t="s">
        <v>189</v>
      </c>
      <c r="B33" s="353" t="s">
        <v>190</v>
      </c>
    </row>
    <row r="34" spans="1:2" ht="97.5" customHeight="1" x14ac:dyDescent="0.25">
      <c r="A34" s="340" t="s">
        <v>193</v>
      </c>
      <c r="B34" s="353" t="s">
        <v>194</v>
      </c>
    </row>
    <row r="35" spans="1:2" ht="57" customHeight="1" x14ac:dyDescent="0.25">
      <c r="A35" s="340" t="s">
        <v>195</v>
      </c>
      <c r="B35" s="122" t="s">
        <v>196</v>
      </c>
    </row>
    <row r="36" spans="1:2" ht="36" x14ac:dyDescent="0.25">
      <c r="A36" s="340" t="s">
        <v>197</v>
      </c>
      <c r="B36" s="122" t="s">
        <v>198</v>
      </c>
    </row>
    <row r="37" spans="1:2" ht="48" x14ac:dyDescent="0.25">
      <c r="A37" s="340" t="s">
        <v>30</v>
      </c>
      <c r="B37" s="122" t="s">
        <v>199</v>
      </c>
    </row>
    <row r="38" spans="1:2" ht="36" customHeight="1" x14ac:dyDescent="0.25">
      <c r="A38" s="340" t="s">
        <v>200</v>
      </c>
      <c r="B38" s="122" t="s">
        <v>201</v>
      </c>
    </row>
    <row r="39" spans="1:2" ht="31.5" customHeight="1" x14ac:dyDescent="0.25">
      <c r="A39" s="121" t="s">
        <v>202</v>
      </c>
      <c r="B39" s="122" t="s">
        <v>203</v>
      </c>
    </row>
    <row r="40" spans="1:2" ht="42.75" customHeight="1" x14ac:dyDescent="0.25">
      <c r="A40" s="340" t="s">
        <v>204</v>
      </c>
      <c r="B40" s="122" t="s">
        <v>205</v>
      </c>
    </row>
    <row r="41" spans="1:2" ht="65.25" customHeight="1" x14ac:dyDescent="0.25">
      <c r="A41" s="337" t="s">
        <v>383</v>
      </c>
      <c r="B41" s="122" t="s">
        <v>384</v>
      </c>
    </row>
    <row r="42" spans="1:2" ht="120" x14ac:dyDescent="0.25">
      <c r="A42" s="340" t="s">
        <v>206</v>
      </c>
      <c r="B42" s="353" t="s">
        <v>207</v>
      </c>
    </row>
    <row r="43" spans="1:2" ht="36" x14ac:dyDescent="0.25">
      <c r="A43" s="339" t="s">
        <v>381</v>
      </c>
      <c r="B43" s="122" t="s">
        <v>382</v>
      </c>
    </row>
    <row r="44" spans="1:2" ht="33.75" customHeight="1" x14ac:dyDescent="0.25">
      <c r="A44" s="340" t="s">
        <v>208</v>
      </c>
      <c r="B44" s="122" t="s">
        <v>209</v>
      </c>
    </row>
    <row r="45" spans="1:2" ht="70.5" customHeight="1" x14ac:dyDescent="0.25">
      <c r="A45" s="340" t="s">
        <v>210</v>
      </c>
      <c r="B45" s="122" t="s">
        <v>211</v>
      </c>
    </row>
    <row r="46" spans="1:2" ht="46.5" customHeight="1" x14ac:dyDescent="0.25">
      <c r="A46" s="340" t="s">
        <v>212</v>
      </c>
      <c r="B46" s="122" t="s">
        <v>213</v>
      </c>
    </row>
    <row r="47" spans="1:2" ht="48" customHeight="1" x14ac:dyDescent="0.25">
      <c r="A47" s="340" t="s">
        <v>214</v>
      </c>
      <c r="B47" s="122" t="s">
        <v>215</v>
      </c>
    </row>
    <row r="48" spans="1:2" ht="46.5" x14ac:dyDescent="0.25">
      <c r="A48" s="339" t="s">
        <v>421</v>
      </c>
      <c r="B48" s="122" t="s">
        <v>422</v>
      </c>
    </row>
    <row r="49" spans="1:2" ht="115.5" customHeight="1" x14ac:dyDescent="0.25">
      <c r="A49" s="340" t="s">
        <v>216</v>
      </c>
      <c r="B49" s="353" t="s">
        <v>217</v>
      </c>
    </row>
    <row r="50" spans="1:2" ht="67.5" customHeight="1" x14ac:dyDescent="0.25">
      <c r="A50" s="340" t="s">
        <v>220</v>
      </c>
      <c r="B50" s="122" t="s">
        <v>221</v>
      </c>
    </row>
    <row r="51" spans="1:2" ht="58.5" customHeight="1" x14ac:dyDescent="0.25">
      <c r="A51" s="340" t="s">
        <v>218</v>
      </c>
      <c r="B51" s="122" t="s">
        <v>219</v>
      </c>
    </row>
    <row r="52" spans="1:2" ht="36" x14ac:dyDescent="0.25">
      <c r="A52" s="340" t="s">
        <v>222</v>
      </c>
      <c r="B52" s="122" t="s">
        <v>223</v>
      </c>
    </row>
    <row r="53" spans="1:2" ht="15.75" x14ac:dyDescent="0.25">
      <c r="A53" s="340" t="s">
        <v>224</v>
      </c>
      <c r="B53" s="124" t="s">
        <v>225</v>
      </c>
    </row>
    <row r="54" spans="1:2" ht="54.75" customHeight="1" x14ac:dyDescent="0.25">
      <c r="A54" s="340" t="s">
        <v>226</v>
      </c>
      <c r="B54" s="353" t="s">
        <v>227</v>
      </c>
    </row>
    <row r="55" spans="1:2" ht="42" customHeight="1" x14ac:dyDescent="0.25">
      <c r="A55" s="340" t="s">
        <v>228</v>
      </c>
      <c r="B55" s="122" t="s">
        <v>229</v>
      </c>
    </row>
    <row r="56" spans="1:2" ht="30.75" customHeight="1" x14ac:dyDescent="0.25">
      <c r="A56" s="340" t="s">
        <v>230</v>
      </c>
      <c r="B56" s="122" t="s">
        <v>231</v>
      </c>
    </row>
    <row r="57" spans="1:2" ht="37.5" customHeight="1" x14ac:dyDescent="0.25">
      <c r="A57" s="340" t="s">
        <v>232</v>
      </c>
      <c r="B57" s="122" t="s">
        <v>233</v>
      </c>
    </row>
  </sheetData>
  <sortState xmlns:xlrd2="http://schemas.microsoft.com/office/spreadsheetml/2017/richdata2" ref="A2:C57">
    <sortCondition ref="A2:A57"/>
  </sortState>
  <hyperlinks>
    <hyperlink ref="B10" r:id="rId1" display="http://www.factorylux.com/" xr:uid="{00000000-0004-0000-0900-000000000000}"/>
    <hyperlink ref="B17" r:id="rId2" location="R2" display="https://www.urbancottageindustries.com/lighting-terminology/ - R2" xr:uid="{00000000-0004-0000-0900-000001000000}"/>
    <hyperlink ref="B18" r:id="rId3" location="R2" display="https://www.urbancottageindustries.com/lighting-terminology/ - R2" xr:uid="{00000000-0004-0000-0900-000002000000}"/>
    <hyperlink ref="B23" r:id="rId4" display="https://www.urbancottageindustries.com/light-fixtures/lamp-shades/coolicon-lamp-shades" xr:uid="{00000000-0004-0000-0900-000003000000}"/>
    <hyperlink ref="B33" r:id="rId5" display="https://www.urbancottageindustries.com/light-fixtures/light-bulbs" xr:uid="{00000000-0004-0000-0900-000004000000}"/>
    <hyperlink ref="B34" r:id="rId6" display="https://www.urbancottageindustries.com/bathroom-and-outdoor/" xr:uid="{00000000-0004-0000-0900-000005000000}"/>
    <hyperlink ref="B42" r:id="rId7" location="B5" display="https://www.urbancottageindustries.com/lighting-terminology/ - B5" xr:uid="{00000000-0004-0000-0900-000006000000}"/>
    <hyperlink ref="B49" r:id="rId8" display="https://www.urbancottageindustries.com/colours/" xr:uid="{00000000-0004-0000-0900-000007000000}"/>
    <hyperlink ref="B53" r:id="rId9" location="C8" display="https://www.urbancottageindustries.com/lighting-terminology/ - C8" xr:uid="{00000000-0004-0000-0900-000008000000}"/>
    <hyperlink ref="B54" r:id="rId10" display="https://www.urbancottageindustries.com/made-for-you/steampunk-lighting" xr:uid="{00000000-0004-0000-0900-000009000000}"/>
    <hyperlink ref="B4" r:id="rId11" tooltip="T8 Light Bulbs" display="https://www.ledlightexpert.com/T8-LED-Retrofit-Bulbs_c_52.html" xr:uid="{C12F069A-E2C1-48B4-92C6-9CDB27E1175C}"/>
    <hyperlink ref="B6" r:id="rId12" tooltip="parking lot lights" display="https://www.ledlightexpert.com/Parking-Lot-Lights_c_19.html" xr:uid="{90F06625-459C-4336-AB17-274411F83EFA}"/>
    <hyperlink ref="B25" r:id="rId13" tooltip="LED Light" display="https://www.ledlightexpert.com/" xr:uid="{A8DF6591-080E-4CC0-822C-3BEF568B9CE1}"/>
  </hyperlinks>
  <pageMargins left="0.7" right="0.7" top="0.75" bottom="0.75" header="0.3" footer="0.3"/>
  <pageSetup paperSize="9" orientation="portrait" horizontalDpi="360" verticalDpi="360" r:id="rId14"/>
  <drawing r:id="rId1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DA122-2DBE-44DE-A1F5-17A10C16F0B7}">
  <dimension ref="A1:D24"/>
  <sheetViews>
    <sheetView topLeftCell="A6" workbookViewId="0">
      <selection activeCell="G12" sqref="G12"/>
    </sheetView>
  </sheetViews>
  <sheetFormatPr defaultRowHeight="15" x14ac:dyDescent="0.25"/>
  <cols>
    <col min="1" max="1" width="4.85546875" customWidth="1"/>
    <col min="2" max="2" width="9.28515625" customWidth="1"/>
    <col min="3" max="3" width="27.7109375" customWidth="1"/>
    <col min="4" max="4" width="73.5703125" customWidth="1"/>
  </cols>
  <sheetData>
    <row r="1" spans="1:4" ht="15.75" x14ac:dyDescent="0.25">
      <c r="A1" s="175" t="s">
        <v>5</v>
      </c>
      <c r="B1" s="175" t="s">
        <v>409</v>
      </c>
      <c r="C1" s="175" t="s">
        <v>410</v>
      </c>
      <c r="D1" s="175" t="s">
        <v>411</v>
      </c>
    </row>
    <row r="2" spans="1:4" ht="57.75" x14ac:dyDescent="0.25">
      <c r="A2" s="36">
        <v>11</v>
      </c>
      <c r="B2" s="36" t="s">
        <v>392</v>
      </c>
      <c r="C2" s="344" t="s">
        <v>408</v>
      </c>
      <c r="D2" s="342" t="s">
        <v>407</v>
      </c>
    </row>
    <row r="3" spans="1:4" ht="57" x14ac:dyDescent="0.25">
      <c r="A3" s="36">
        <v>8</v>
      </c>
      <c r="B3" s="36" t="s">
        <v>387</v>
      </c>
      <c r="C3" s="344" t="s">
        <v>401</v>
      </c>
      <c r="D3" s="342" t="s">
        <v>403</v>
      </c>
    </row>
    <row r="4" spans="1:4" ht="98.25" customHeight="1" x14ac:dyDescent="0.25">
      <c r="A4" s="36">
        <v>2</v>
      </c>
      <c r="B4" s="36" t="s">
        <v>375</v>
      </c>
      <c r="C4" s="344" t="s">
        <v>413</v>
      </c>
      <c r="D4" s="342" t="s">
        <v>412</v>
      </c>
    </row>
    <row r="5" spans="1:4" ht="73.5" customHeight="1" x14ac:dyDescent="0.25">
      <c r="A5" s="36">
        <v>5</v>
      </c>
      <c r="B5" s="36" t="s">
        <v>335</v>
      </c>
      <c r="C5" s="344" t="s">
        <v>397</v>
      </c>
      <c r="D5" s="342" t="s">
        <v>415</v>
      </c>
    </row>
    <row r="6" spans="1:4" ht="42.75" x14ac:dyDescent="0.25">
      <c r="A6" s="36">
        <v>1</v>
      </c>
      <c r="B6" s="36" t="s">
        <v>374</v>
      </c>
      <c r="C6" s="344" t="s">
        <v>380</v>
      </c>
      <c r="D6" s="342" t="s">
        <v>414</v>
      </c>
    </row>
    <row r="7" spans="1:4" ht="63.75" customHeight="1" x14ac:dyDescent="0.25">
      <c r="A7" s="36">
        <v>9</v>
      </c>
      <c r="B7" s="36" t="s">
        <v>388</v>
      </c>
      <c r="C7" s="344" t="s">
        <v>406</v>
      </c>
      <c r="D7" s="342" t="s">
        <v>402</v>
      </c>
    </row>
    <row r="8" spans="1:4" ht="87.75" x14ac:dyDescent="0.25">
      <c r="A8" s="36">
        <v>10</v>
      </c>
      <c r="B8" s="36" t="s">
        <v>389</v>
      </c>
      <c r="C8" s="342" t="s">
        <v>405</v>
      </c>
      <c r="D8" s="342" t="s">
        <v>404</v>
      </c>
    </row>
    <row r="9" spans="1:4" ht="42.75" x14ac:dyDescent="0.25">
      <c r="A9" s="36">
        <v>4</v>
      </c>
      <c r="B9" s="36" t="s">
        <v>377</v>
      </c>
      <c r="C9" s="341" t="s">
        <v>396</v>
      </c>
      <c r="D9" s="342" t="s">
        <v>395</v>
      </c>
    </row>
    <row r="10" spans="1:4" ht="128.25" x14ac:dyDescent="0.25">
      <c r="A10" s="36">
        <v>6</v>
      </c>
      <c r="B10" s="36" t="s">
        <v>378</v>
      </c>
      <c r="C10" s="341" t="s">
        <v>398</v>
      </c>
      <c r="D10" s="342" t="s">
        <v>399</v>
      </c>
    </row>
    <row r="11" spans="1:4" ht="65.25" x14ac:dyDescent="0.25">
      <c r="A11" s="36">
        <v>7</v>
      </c>
      <c r="B11" s="36" t="s">
        <v>379</v>
      </c>
      <c r="C11" s="341" t="s">
        <v>398</v>
      </c>
      <c r="D11" s="342" t="s">
        <v>400</v>
      </c>
    </row>
    <row r="12" spans="1:4" ht="71.25" x14ac:dyDescent="0.25">
      <c r="A12" s="36">
        <v>3</v>
      </c>
      <c r="B12" s="36" t="s">
        <v>376</v>
      </c>
      <c r="C12" s="341" t="s">
        <v>394</v>
      </c>
      <c r="D12" s="342" t="s">
        <v>393</v>
      </c>
    </row>
    <row r="13" spans="1:4" ht="15.75" x14ac:dyDescent="0.25">
      <c r="A13" s="36">
        <v>12</v>
      </c>
      <c r="B13" s="36"/>
      <c r="C13" s="344"/>
      <c r="D13" s="343"/>
    </row>
    <row r="14" spans="1:4" ht="15.75" x14ac:dyDescent="0.25">
      <c r="A14" s="36">
        <v>13</v>
      </c>
      <c r="B14" s="36"/>
      <c r="C14" s="344"/>
    </row>
    <row r="15" spans="1:4" ht="15.75" x14ac:dyDescent="0.25">
      <c r="A15" s="36">
        <v>14</v>
      </c>
      <c r="B15" s="36"/>
      <c r="C15" s="344"/>
    </row>
    <row r="16" spans="1:4" x14ac:dyDescent="0.25">
      <c r="A16" s="36">
        <v>15</v>
      </c>
      <c r="B16" s="36"/>
    </row>
    <row r="17" spans="1:2" x14ac:dyDescent="0.25">
      <c r="A17" s="36">
        <v>16</v>
      </c>
      <c r="B17" s="36"/>
    </row>
    <row r="18" spans="1:2" x14ac:dyDescent="0.25">
      <c r="A18" s="36">
        <v>17</v>
      </c>
      <c r="B18" s="36"/>
    </row>
    <row r="19" spans="1:2" x14ac:dyDescent="0.25">
      <c r="A19" s="36">
        <v>18</v>
      </c>
      <c r="B19" s="36"/>
    </row>
    <row r="20" spans="1:2" x14ac:dyDescent="0.25">
      <c r="A20" s="36">
        <v>19</v>
      </c>
      <c r="B20" s="36"/>
    </row>
    <row r="21" spans="1:2" x14ac:dyDescent="0.25">
      <c r="A21" s="36">
        <v>20</v>
      </c>
      <c r="B21" s="36"/>
    </row>
    <row r="22" spans="1:2" x14ac:dyDescent="0.25">
      <c r="A22" s="36">
        <v>21</v>
      </c>
      <c r="B22" s="36"/>
    </row>
    <row r="23" spans="1:2" x14ac:dyDescent="0.25">
      <c r="A23" s="36">
        <v>22</v>
      </c>
      <c r="B23" s="36"/>
    </row>
    <row r="24" spans="1:2" x14ac:dyDescent="0.25">
      <c r="A24" s="36">
        <v>23</v>
      </c>
      <c r="B24" s="36"/>
    </row>
  </sheetData>
  <sortState xmlns:xlrd2="http://schemas.microsoft.com/office/spreadsheetml/2017/richdata2" ref="A2:D12">
    <sortCondition ref="B2:B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Front Sheet</vt:lpstr>
      <vt:lpstr>Usage</vt:lpstr>
      <vt:lpstr>Energy Savings</vt:lpstr>
      <vt:lpstr>Installation estimate</vt:lpstr>
      <vt:lpstr>Repayment calculation</vt:lpstr>
      <vt:lpstr>Lighting terminology</vt:lpstr>
      <vt:lpstr>Abbreviations</vt:lpstr>
      <vt:lpstr>Data_input</vt:lpstr>
      <vt:lpstr>Front_sheet</vt:lpstr>
      <vt:lpstr>Payback_table</vt:lpstr>
      <vt:lpstr>Savings_table</vt:lpstr>
      <vt:lpstr>Usage_summary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dc:creator>
  <cp:lastModifiedBy>Graham Booth</cp:lastModifiedBy>
  <cp:lastPrinted>2019-03-20T13:46:08Z</cp:lastPrinted>
  <dcterms:created xsi:type="dcterms:W3CDTF">2019-02-25T16:56:23Z</dcterms:created>
  <dcterms:modified xsi:type="dcterms:W3CDTF">2021-07-29T11:33:24Z</dcterms:modified>
</cp:coreProperties>
</file>