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\Dropbox\1 Projects\Power To Change\EV Pilot\Sub Board\Governance\"/>
    </mc:Choice>
  </mc:AlternateContent>
  <xr:revisionPtr revIDLastSave="0" documentId="13_ncr:1_{720D8767-0838-4263-B04A-3BAE88A5D28D}" xr6:coauthVersionLast="47" xr6:coauthVersionMax="47" xr10:uidLastSave="{00000000-0000-0000-0000-000000000000}"/>
  <bookViews>
    <workbookView xWindow="-80" yWindow="-80" windowWidth="19360" windowHeight="10240" firstSheet="1" activeTab="5" xr2:uid="{00000000-000D-0000-FFFF-FFFF00000000}"/>
  </bookViews>
  <sheets>
    <sheet name="Dashboard - don't make changes " sheetId="2" r:id="rId1"/>
    <sheet name="Expenditures" sheetId="4" r:id="rId2"/>
    <sheet name="Sheet1" sheetId="6" r:id="rId3"/>
    <sheet name="bookings data" sheetId="1" r:id="rId4"/>
    <sheet name="raw bookings data" sheetId="7" r:id="rId5"/>
    <sheet name="Issues Log" sheetId="3" r:id="rId6"/>
    <sheet name="car details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M6" i="2" s="1"/>
  <c r="E5" i="1"/>
  <c r="M5" i="2" s="1"/>
  <c r="E4" i="1"/>
  <c r="E3" i="1"/>
  <c r="M10" i="2"/>
  <c r="M9" i="2"/>
  <c r="M8" i="2"/>
  <c r="M7" i="2"/>
  <c r="M4" i="2"/>
  <c r="M3" i="2"/>
  <c r="D10" i="1"/>
  <c r="L10" i="2" s="1"/>
  <c r="D9" i="1"/>
  <c r="L9" i="2" s="1"/>
  <c r="D8" i="1"/>
  <c r="L8" i="2" s="1"/>
  <c r="D7" i="1"/>
  <c r="L7" i="2" s="1"/>
  <c r="D6" i="1"/>
  <c r="L6" i="2" s="1"/>
  <c r="D5" i="1"/>
  <c r="L5" i="2" s="1"/>
  <c r="D4" i="1"/>
  <c r="L4" i="2" s="1"/>
  <c r="D3" i="1"/>
  <c r="L3" i="2" s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A17" i="2"/>
  <c r="A16" i="2"/>
  <c r="A11" i="2"/>
  <c r="A12" i="2"/>
  <c r="A13" i="2"/>
  <c r="A14" i="2"/>
  <c r="A15" i="2"/>
  <c r="F19" i="4"/>
  <c r="F2" i="4"/>
  <c r="F16" i="4"/>
  <c r="F15" i="4"/>
  <c r="F14" i="4"/>
  <c r="F13" i="4"/>
  <c r="M59" i="4"/>
  <c r="J10" i="1" s="1"/>
  <c r="J10" i="2" s="1"/>
  <c r="M54" i="4"/>
  <c r="M48" i="4"/>
  <c r="J8" i="1" s="1"/>
  <c r="J8" i="2" s="1"/>
  <c r="M40" i="4"/>
  <c r="J7" i="1" s="1"/>
  <c r="J7" i="2" s="1"/>
  <c r="M34" i="4"/>
  <c r="M24" i="4"/>
  <c r="M18" i="4"/>
  <c r="M9" i="4"/>
  <c r="F10" i="4"/>
  <c r="J26" i="4"/>
  <c r="M1" i="1"/>
  <c r="H1" i="2" s="1"/>
  <c r="I19" i="2"/>
  <c r="C2" i="2"/>
  <c r="D2" i="2"/>
  <c r="F2" i="2"/>
  <c r="I2" i="2"/>
  <c r="J2" i="2"/>
  <c r="H2" i="2"/>
  <c r="I3" i="2"/>
  <c r="I4" i="2"/>
  <c r="I5" i="2"/>
  <c r="I6" i="2"/>
  <c r="I7" i="2"/>
  <c r="I8" i="2"/>
  <c r="I9" i="2"/>
  <c r="I10" i="2"/>
  <c r="A3" i="2"/>
  <c r="A4" i="2"/>
  <c r="A5" i="2"/>
  <c r="A6" i="2"/>
  <c r="A7" i="2"/>
  <c r="A8" i="2"/>
  <c r="A9" i="2"/>
  <c r="A10" i="2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B12" i="4"/>
  <c r="B13" i="4"/>
  <c r="B14" i="4"/>
  <c r="F12" i="4"/>
  <c r="F11" i="4"/>
  <c r="F6" i="4"/>
  <c r="F7" i="4"/>
  <c r="F8" i="4"/>
  <c r="F9" i="4"/>
  <c r="F4" i="4"/>
  <c r="J6" i="1"/>
  <c r="J6" i="2" s="1"/>
  <c r="J20" i="4"/>
  <c r="J11" i="4"/>
  <c r="B4" i="4" s="1"/>
  <c r="G10" i="1"/>
  <c r="G9" i="1"/>
  <c r="G8" i="1"/>
  <c r="G7" i="1"/>
  <c r="G6" i="1"/>
  <c r="G5" i="1"/>
  <c r="G4" i="1"/>
  <c r="G3" i="1"/>
  <c r="C10" i="1"/>
  <c r="C10" i="2" s="1"/>
  <c r="C9" i="1"/>
  <c r="C9" i="2" s="1"/>
  <c r="C8" i="1"/>
  <c r="C8" i="2" s="1"/>
  <c r="C7" i="1"/>
  <c r="C7" i="2" s="1"/>
  <c r="C6" i="1"/>
  <c r="C6" i="2" s="1"/>
  <c r="C5" i="1"/>
  <c r="C5" i="2" s="1"/>
  <c r="C4" i="1"/>
  <c r="C4" i="2" s="1"/>
  <c r="C3" i="1"/>
  <c r="C3" i="2" s="1"/>
  <c r="J9" i="1"/>
  <c r="J9" i="2" s="1"/>
  <c r="J5" i="1"/>
  <c r="J5" i="2" s="1"/>
  <c r="O3" i="1"/>
  <c r="G3" i="2" s="1"/>
  <c r="I19" i="1"/>
  <c r="J4" i="1" l="1"/>
  <c r="J4" i="2" s="1"/>
  <c r="F9" i="1"/>
  <c r="D9" i="2" s="1"/>
  <c r="I18" i="2"/>
  <c r="F10" i="1"/>
  <c r="D10" i="2" s="1"/>
  <c r="B10" i="4"/>
  <c r="B9" i="4"/>
  <c r="N2" i="4"/>
  <c r="B8" i="4"/>
  <c r="B7" i="4"/>
  <c r="B6" i="4"/>
  <c r="B5" i="4"/>
  <c r="F5" i="4"/>
  <c r="B11" i="4"/>
  <c r="J3" i="1"/>
  <c r="J3" i="2" s="1"/>
  <c r="F5" i="1"/>
  <c r="D5" i="2" s="1"/>
  <c r="F7" i="1"/>
  <c r="D7" i="2" s="1"/>
  <c r="F8" i="1"/>
  <c r="D8" i="2" s="1"/>
  <c r="F1" i="4" l="1"/>
  <c r="F18" i="4"/>
  <c r="J22" i="1" s="1"/>
  <c r="L18" i="2" s="1"/>
  <c r="B2" i="4"/>
  <c r="B1" i="4"/>
  <c r="F6" i="1"/>
  <c r="D6" i="2" s="1"/>
  <c r="F3" i="1"/>
  <c r="D3" i="2" s="1"/>
  <c r="F4" i="1"/>
  <c r="D4" i="2" s="1"/>
  <c r="H4" i="1"/>
  <c r="H5" i="1"/>
  <c r="H6" i="1"/>
  <c r="H7" i="1"/>
  <c r="H8" i="1"/>
  <c r="H9" i="1"/>
  <c r="H10" i="1"/>
  <c r="M7" i="1" l="1"/>
  <c r="H7" i="2" s="1"/>
  <c r="F7" i="2"/>
  <c r="M5" i="1"/>
  <c r="H5" i="2" s="1"/>
  <c r="F5" i="2"/>
  <c r="M4" i="1"/>
  <c r="H4" i="2" s="1"/>
  <c r="F4" i="2"/>
  <c r="M6" i="1"/>
  <c r="H6" i="2" s="1"/>
  <c r="F6" i="2"/>
  <c r="M9" i="1"/>
  <c r="H9" i="2" s="1"/>
  <c r="F9" i="2"/>
  <c r="M8" i="1"/>
  <c r="H8" i="2" s="1"/>
  <c r="F8" i="2"/>
  <c r="M10" i="1"/>
  <c r="F10" i="2"/>
  <c r="J19" i="1"/>
  <c r="J18" i="2" s="1"/>
  <c r="H10" i="2" l="1"/>
  <c r="H3" i="1"/>
  <c r="H19" i="1" s="1"/>
  <c r="F18" i="2" s="1"/>
  <c r="J21" i="1"/>
  <c r="K18" i="2" s="1"/>
  <c r="N3" i="1"/>
  <c r="E3" i="2" s="1"/>
  <c r="O4" i="1"/>
  <c r="G4" i="2" s="1"/>
  <c r="N4" i="1"/>
  <c r="E4" i="2" s="1"/>
  <c r="O5" i="1"/>
  <c r="G5" i="2" s="1"/>
  <c r="N5" i="1"/>
  <c r="E5" i="2" s="1"/>
  <c r="O6" i="1"/>
  <c r="G6" i="2" s="1"/>
  <c r="N6" i="1"/>
  <c r="E6" i="2" s="1"/>
  <c r="O7" i="1"/>
  <c r="G7" i="2" s="1"/>
  <c r="N7" i="1"/>
  <c r="E7" i="2" s="1"/>
  <c r="O8" i="1"/>
  <c r="G8" i="2" s="1"/>
  <c r="N8" i="1"/>
  <c r="E8" i="2" s="1"/>
  <c r="F19" i="1"/>
  <c r="D18" i="2" s="1"/>
  <c r="O9" i="1"/>
  <c r="G9" i="2" s="1"/>
  <c r="N9" i="1"/>
  <c r="E9" i="2" s="1"/>
  <c r="O10" i="1"/>
  <c r="G10" i="2" s="1"/>
  <c r="C19" i="1"/>
  <c r="C18" i="2" s="1"/>
  <c r="N10" i="1"/>
  <c r="E10" i="2" s="1"/>
  <c r="K3" i="1" l="1"/>
  <c r="L3" i="1"/>
  <c r="M3" i="1"/>
  <c r="M19" i="1" s="1"/>
  <c r="F3" i="2"/>
  <c r="N19" i="1"/>
  <c r="E18" i="2" s="1"/>
  <c r="O19" i="1"/>
  <c r="G18" i="2" s="1"/>
  <c r="H18" i="2" l="1"/>
  <c r="H3" i="2"/>
</calcChain>
</file>

<file path=xl/sharedStrings.xml><?xml version="1.0" encoding="utf-8"?>
<sst xmlns="http://schemas.openxmlformats.org/spreadsheetml/2006/main" count="1645" uniqueCount="1060">
  <si>
    <t>zone</t>
  </si>
  <si>
    <t>start time</t>
  </si>
  <si>
    <t>end time</t>
  </si>
  <si>
    <t>effective start time</t>
  </si>
  <si>
    <t>effective end time</t>
  </si>
  <si>
    <t>duration (minutes)</t>
  </si>
  <si>
    <t>distance driven (km)</t>
  </si>
  <si>
    <t>Nadder Centre</t>
  </si>
  <si>
    <t>2021-10-01T07:10:00.000</t>
  </si>
  <si>
    <t>2021-10-01T09:30:00.000</t>
  </si>
  <si>
    <t>2021-10-01T07:15:30.126902</t>
  </si>
  <si>
    <t>2021-10-01T08:57:44.994362</t>
  </si>
  <si>
    <t>2021-10-01T08:30:00.000</t>
  </si>
  <si>
    <t>2021-10-01T17:30:00.000</t>
  </si>
  <si>
    <t>2021-10-01T08:20:00.340066</t>
  </si>
  <si>
    <t>2021-10-01T17:22:45.672730</t>
  </si>
  <si>
    <t/>
  </si>
  <si>
    <t>2021-10-01T11:30:00.000</t>
  </si>
  <si>
    <t>2021-10-01T12:30:00.000</t>
  </si>
  <si>
    <t>2021-10-01T11:28:51.554624</t>
  </si>
  <si>
    <t>2021-10-01T11:46:11.179442</t>
  </si>
  <si>
    <t>2021-10-02T09:30:00.000</t>
  </si>
  <si>
    <t>2021-10-02T18:00:00.000</t>
  </si>
  <si>
    <t>2021-10-02T09:38:12.526798</t>
  </si>
  <si>
    <t>2021-10-02T09:38:24.452504</t>
  </si>
  <si>
    <t>2021-10-02T10:00:00.000</t>
  </si>
  <si>
    <t>2021-10-02T14:30:00.000</t>
  </si>
  <si>
    <t>2021-10-02T10:24:56.726735</t>
  </si>
  <si>
    <t>2021-10-02T14:33:00.167352</t>
  </si>
  <si>
    <t>2021-10-05T08:30:00.000</t>
  </si>
  <si>
    <t>2021-10-05T10:30:00.000</t>
  </si>
  <si>
    <t>2021-10-05T08:40:05.465</t>
  </si>
  <si>
    <t>2021-10-05T09:34:07.378728</t>
  </si>
  <si>
    <t>2021-10-05T17:30:00.000</t>
  </si>
  <si>
    <t>2021-10-05T16:15:00.000</t>
  </si>
  <si>
    <t>2021-10-05T16:31:53.753712</t>
  </si>
  <si>
    <t>2021-10-05T17:29:47.452724</t>
  </si>
  <si>
    <t>2021-10-07T08:30:00.000</t>
  </si>
  <si>
    <t>2021-10-07T12:30:00.000</t>
  </si>
  <si>
    <t>2021-10-07T08:30:16.699914</t>
  </si>
  <si>
    <t>2021-10-07T12:40:31.890863</t>
  </si>
  <si>
    <t>2021-10-07T15:30:00.000</t>
  </si>
  <si>
    <t>2021-10-07T17:30:00.000</t>
  </si>
  <si>
    <t>2021-10-07T15:24:08.524747</t>
  </si>
  <si>
    <t>2021-10-07T17:08:33.435054</t>
  </si>
  <si>
    <t>2021-10-09T13:00:00.000</t>
  </si>
  <si>
    <t>2021-10-09T17:00:00.000</t>
  </si>
  <si>
    <t>2021-10-09T13:19:05.377694</t>
  </si>
  <si>
    <t>2021-10-09T18:14:59.925289</t>
  </si>
  <si>
    <t>2021-10-11T17:25:00.000</t>
  </si>
  <si>
    <t>2021-10-11T21:05:00.000</t>
  </si>
  <si>
    <t>2021-10-11T17:27:04.737303</t>
  </si>
  <si>
    <t>2021-10-11T19:12:09.157574</t>
  </si>
  <si>
    <t>2021-10-15T12:00:00.000</t>
  </si>
  <si>
    <t>2021-10-15T14:00:00.000</t>
  </si>
  <si>
    <t>2021-10-15T11:55:00.088160</t>
  </si>
  <si>
    <t>2021-10-15T12:04:55.516773</t>
  </si>
  <si>
    <t>2021-10-15T13:15:00.000</t>
  </si>
  <si>
    <t>2021-10-15T22:00:00.000</t>
  </si>
  <si>
    <t>2021-10-15T13:14:04.586670</t>
  </si>
  <si>
    <t>2021-10-15T22:25:22.460762</t>
  </si>
  <si>
    <t>2021-10-16T10:00:00.000</t>
  </si>
  <si>
    <t>2021-10-16T12:30:00.000</t>
  </si>
  <si>
    <t>2021-10-16T10:06:08.802230</t>
  </si>
  <si>
    <t>2021-10-16T12:04:19.596538</t>
  </si>
  <si>
    <t>2021-10-16T12:00:00.000</t>
  </si>
  <si>
    <t>2021-10-16T18:00:00.000</t>
  </si>
  <si>
    <t>2021-10-16T12:01:00.497966</t>
  </si>
  <si>
    <t>2021-10-17T11:16:49.653024</t>
  </si>
  <si>
    <t>2021-10-17T12:00:00.000</t>
  </si>
  <si>
    <t>2021-10-17T16:00:00.000</t>
  </si>
  <si>
    <t>2021-10-17T12:06:18.024019</t>
  </si>
  <si>
    <t>2021-10-17T15:19:20.748523</t>
  </si>
  <si>
    <t>2021-10-18T08:40:00.000</t>
  </si>
  <si>
    <t>2021-10-18T20:40:00.000</t>
  </si>
  <si>
    <t>2021-10-18T09:13:29.369960</t>
  </si>
  <si>
    <t>2021-10-18T18:39:39.933908</t>
  </si>
  <si>
    <t>2021-10-19T18:30:00.000</t>
  </si>
  <si>
    <t>2021-10-19T21:30:00.000</t>
  </si>
  <si>
    <t>2021-10-19T18:24:55.413911</t>
  </si>
  <si>
    <t>2021-10-19T21:43:00.472873</t>
  </si>
  <si>
    <t>2021-10-21T10:00:00.000</t>
  </si>
  <si>
    <t>2021-10-22T18:00:00.000</t>
  </si>
  <si>
    <t>2021-10-21T10:26:28.246264</t>
  </si>
  <si>
    <t>2021-10-21T12:37:57.093400</t>
  </si>
  <si>
    <t>2021-10-21T13:17:00.000</t>
  </si>
  <si>
    <t>2021-10-22T16:00:00.000</t>
  </si>
  <si>
    <t>2021-10-21T13:17:14.635956</t>
  </si>
  <si>
    <t>2021-10-22T19:58:00.735904</t>
  </si>
  <si>
    <t>2021-10-21T18:50:00.000</t>
  </si>
  <si>
    <t>2021-10-21T22:30:00.000</t>
  </si>
  <si>
    <t>2021-10-21T18:41:39.138428</t>
  </si>
  <si>
    <t>2021-10-21T23:04:00.593253</t>
  </si>
  <si>
    <t>2021-10-23T10:15:00.000</t>
  </si>
  <si>
    <t>2021-10-23T14:39:00.000</t>
  </si>
  <si>
    <t>2021-10-23T10:17:17.236700</t>
  </si>
  <si>
    <t>2021-10-23T14:43:12.662049</t>
  </si>
  <si>
    <t>2021-10-26T08:50:00.000</t>
  </si>
  <si>
    <t>2021-10-26T15:30:00.000</t>
  </si>
  <si>
    <t>2021-10-26T09:05:34.504073</t>
  </si>
  <si>
    <t>2021-10-26T15:08:00.796901</t>
  </si>
  <si>
    <t>2021-10-26T18:25:00.000</t>
  </si>
  <si>
    <t>2021-10-26T21:34:00.000</t>
  </si>
  <si>
    <t>2021-10-26T18:18:50.136166</t>
  </si>
  <si>
    <t>2021-10-27T00:26:15.008606</t>
  </si>
  <si>
    <t>2021-10-28T13:30:00.000</t>
  </si>
  <si>
    <t>2021-10-28T23:00:00.000</t>
  </si>
  <si>
    <t>2021-10-28T13:32:36.520549</t>
  </si>
  <si>
    <t>2021-10-28T23:31:35.410146</t>
  </si>
  <si>
    <t>2021-10-30T15:30:00.000</t>
  </si>
  <si>
    <t>2021-10-30T19:35:00.000</t>
  </si>
  <si>
    <t>2021-10-30T15:21:05.666259</t>
  </si>
  <si>
    <t>2021-10-30T20:06:00.723246</t>
  </si>
  <si>
    <t>2021-11-05T08:30:00.000</t>
  </si>
  <si>
    <t>2021-11-05T19:30:00.000</t>
  </si>
  <si>
    <t>2021-11-05T08:42:25.957747</t>
  </si>
  <si>
    <t>2021-11-06T00:07:00.888360</t>
  </si>
  <si>
    <t>2021-11-08T08:20:00.000</t>
  </si>
  <si>
    <t>2021-11-08T15:00:00.000</t>
  </si>
  <si>
    <t>2021-11-08T08:35:34.155405</t>
  </si>
  <si>
    <t>2021-11-08T08:43:09.191560</t>
  </si>
  <si>
    <t>2021-11-08T08:46:00.000</t>
  </si>
  <si>
    <t>2021-11-08T14:35:00.000</t>
  </si>
  <si>
    <t>2021-11-08T09:16:00.634706</t>
  </si>
  <si>
    <t>2021-11-08T09:22:54.057523</t>
  </si>
  <si>
    <t>2021-11-09T10:00:00.000</t>
  </si>
  <si>
    <t>2021-11-10T17:00:00.000</t>
  </si>
  <si>
    <t>2021-11-09T10:16:34.704189</t>
  </si>
  <si>
    <t>2021-11-10T17:02:04.250098</t>
  </si>
  <si>
    <t>2021-11-10T09:45:00.000</t>
  </si>
  <si>
    <t>2021-11-10T11:20:00.000</t>
  </si>
  <si>
    <t>2021-11-10T09:41:10.371726</t>
  </si>
  <si>
    <t>2021-11-10T10:08:46.287557</t>
  </si>
  <si>
    <t>2021-11-13T13:20:00.000</t>
  </si>
  <si>
    <t>2021-11-13T19:05:00.000</t>
  </si>
  <si>
    <t>2021-11-13T13:15:36.410477</t>
  </si>
  <si>
    <t>2021-11-13T18:08:53.300292</t>
  </si>
  <si>
    <t>2021-11-15T09:00:00.000</t>
  </si>
  <si>
    <t>2021-11-15T14:20:00.000</t>
  </si>
  <si>
    <t>2021-11-15T09:23:07.595923</t>
  </si>
  <si>
    <t>2021-11-15T13:56:20.529901</t>
  </si>
  <si>
    <t>2021-11-17T17:00:00.000</t>
  </si>
  <si>
    <t>2021-11-17T19:00:00.000</t>
  </si>
  <si>
    <t>2021-11-17T17:00:03.254637</t>
  </si>
  <si>
    <t>2021-11-17T18:51:56.034299</t>
  </si>
  <si>
    <t>2021-11-18T15:20:00.000</t>
  </si>
  <si>
    <t>2021-11-19T00:00:00.000</t>
  </si>
  <si>
    <t>2021-11-18T15:22:20.874764</t>
  </si>
  <si>
    <t>2021-11-19T09:33:18.174624</t>
  </si>
  <si>
    <t>2021-11-19T11:00:00.000</t>
  </si>
  <si>
    <t>2021-11-19T15:00:00.000</t>
  </si>
  <si>
    <t>2021-11-19T11:27:10.790398</t>
  </si>
  <si>
    <t>2021-11-19T14:37:13.407192</t>
  </si>
  <si>
    <t>2021-11-19T17:00:00.000</t>
  </si>
  <si>
    <t>2021-11-19T19:00:00.000</t>
  </si>
  <si>
    <t>2021-11-19T16:48:53.823862</t>
  </si>
  <si>
    <t>2021-11-19T19:01:38.605373</t>
  </si>
  <si>
    <t>2021-11-20T08:20:00.000</t>
  </si>
  <si>
    <t>2021-11-20T15:20:00.000</t>
  </si>
  <si>
    <t>2021-11-20T08:40:24.282016</t>
  </si>
  <si>
    <t>2021-11-20T15:19:10.013092</t>
  </si>
  <si>
    <t>2021-11-20T09:00:00.000</t>
  </si>
  <si>
    <t>2021-11-20T17:00:00.000</t>
  </si>
  <si>
    <t>2021-11-20T09:14:18.288461</t>
  </si>
  <si>
    <t>2021-11-20T13:32:55.359190</t>
  </si>
  <si>
    <t>2021-11-21T08:20:00.000</t>
  </si>
  <si>
    <t>2021-11-21T15:20:00.000</t>
  </si>
  <si>
    <t>2021-11-21T08:19:48.444995</t>
  </si>
  <si>
    <t>2021-11-21T15:19:39.889300</t>
  </si>
  <si>
    <t>2021-11-22T07:20:00.000</t>
  </si>
  <si>
    <t>2021-11-23T17:20:00.000</t>
  </si>
  <si>
    <t>2021-11-22T07:20:16.620725</t>
  </si>
  <si>
    <t>2021-11-23T17:04:41.951736</t>
  </si>
  <si>
    <t>2021-11-22T07:30:00.000</t>
  </si>
  <si>
    <t>2021-11-22T15:15:00.000</t>
  </si>
  <si>
    <t>2021-11-22T07:54:53.439802</t>
  </si>
  <si>
    <t>2021-11-22T15:09:44.349945</t>
  </si>
  <si>
    <t>2021-11-23T15:20:00.000</t>
  </si>
  <si>
    <t>2021-11-23T20:40:00.000</t>
  </si>
  <si>
    <t>2021-11-23T15:06:59.252212</t>
  </si>
  <si>
    <t>2021-11-23T20:16:32.100436</t>
  </si>
  <si>
    <t>2021-11-24T07:20:00.000</t>
  </si>
  <si>
    <t>2021-11-24T17:20:00.000</t>
  </si>
  <si>
    <t>2021-11-24T07:23:08.148236</t>
  </si>
  <si>
    <t>2021-12-01T12:51:24.840762</t>
  </si>
  <si>
    <t>2021-11-24T17:45:00.000</t>
  </si>
  <si>
    <t>2021-11-24T23:00:00.000</t>
  </si>
  <si>
    <t>2021-11-24T17:54:36.356836</t>
  </si>
  <si>
    <t>2021-11-24T22:02:50.944967</t>
  </si>
  <si>
    <t>2021-11-25T09:01:00.000</t>
  </si>
  <si>
    <t>2021-11-25T13:01:00.000</t>
  </si>
  <si>
    <t>2021-11-25T09:01:18.705103</t>
  </si>
  <si>
    <t>2021-11-25T12:47:09.976601</t>
  </si>
  <si>
    <t>2021-11-30T08:30:00.000</t>
  </si>
  <si>
    <t>2021-11-30T16:30:00.000</t>
  </si>
  <si>
    <t>2021-11-30T08:34:50.219843</t>
  </si>
  <si>
    <t>2021-11-30T15:47:31.874823</t>
  </si>
  <si>
    <t>2021-12-01T17:00:00.000</t>
  </si>
  <si>
    <t>2021-12-01T19:00:00.000</t>
  </si>
  <si>
    <t>2021-12-01T17:15:45.262164</t>
  </si>
  <si>
    <t>2021-12-01T18:54:10.900746</t>
  </si>
  <si>
    <t>2021-12-02T16:30:00.000</t>
  </si>
  <si>
    <t>2021-12-02T18:30:00.000</t>
  </si>
  <si>
    <t>2021-12-02T16:45:56.590450</t>
  </si>
  <si>
    <t>2021-12-02T17:47:23.418182</t>
  </si>
  <si>
    <t>2021-12-03T08:30:00.000</t>
  </si>
  <si>
    <t>2021-12-03T20:30:00.000</t>
  </si>
  <si>
    <t>2021-12-03T08:38:09.731923</t>
  </si>
  <si>
    <t>2021-12-03T20:27:11.889452</t>
  </si>
  <si>
    <t>2021-12-07T08:30:00.000</t>
  </si>
  <si>
    <t>2021-12-07T15:30:00.000</t>
  </si>
  <si>
    <t>2021-12-07T08:34:33.723071</t>
  </si>
  <si>
    <t>2021-12-07T15:14:16.402190</t>
  </si>
  <si>
    <t>2021-12-08T11:45:00.000</t>
  </si>
  <si>
    <t>2021-12-08T13:20:00.000</t>
  </si>
  <si>
    <t>2021-12-08T11:51:04.314316</t>
  </si>
  <si>
    <t>2021-12-08T13:24:46.157264</t>
  </si>
  <si>
    <t>2021-12-08T17:59:00.000</t>
  </si>
  <si>
    <t>2021-12-08T18:59:00.000</t>
  </si>
  <si>
    <t>2021-12-08T17:59:38.251136</t>
  </si>
  <si>
    <t>2021-12-08T18:11:28.769262</t>
  </si>
  <si>
    <t>2021-12-09T07:00:00.000</t>
  </si>
  <si>
    <t>2021-12-09T18:30:00.000</t>
  </si>
  <si>
    <t>2021-12-09T07:13:19.898822</t>
  </si>
  <si>
    <t>2021-12-09T18:31:47.980379</t>
  </si>
  <si>
    <t>2021-12-09T15:00:00.000</t>
  </si>
  <si>
    <t>2021-12-09T23:00:00.000</t>
  </si>
  <si>
    <t>2021-12-09T14:56:08.263049</t>
  </si>
  <si>
    <t>2021-12-09T18:23:20.420118</t>
  </si>
  <si>
    <t>2021-12-10T09:00:00.000</t>
  </si>
  <si>
    <t>2021-12-10T21:00:00.000</t>
  </si>
  <si>
    <t>2021-12-10T09:48:59.529193</t>
  </si>
  <si>
    <t>2021-12-10T21:02:46.376127</t>
  </si>
  <si>
    <t>2021-12-12T11:15:00.000</t>
  </si>
  <si>
    <t>2021-12-12T16:29:00.000</t>
  </si>
  <si>
    <t>2021-12-12T11:12:17.284454</t>
  </si>
  <si>
    <t>2021-12-12T13:44:12.899085</t>
  </si>
  <si>
    <t>2021-12-16T08:30:00.000</t>
  </si>
  <si>
    <t>2021-12-16T15:30:00.000</t>
  </si>
  <si>
    <t>2021-12-16T08:37:11.709848</t>
  </si>
  <si>
    <t>2021-12-16T14:42:08.810902</t>
  </si>
  <si>
    <t>2021-12-16T10:30:00.000</t>
  </si>
  <si>
    <t>2021-12-16T12:30:00.000</t>
  </si>
  <si>
    <t>2021-12-16T10:31:08.179509</t>
  </si>
  <si>
    <t>2021-12-16T15:00:33.810260</t>
  </si>
  <si>
    <t>2021-12-17T13:00:00.000</t>
  </si>
  <si>
    <t>2021-12-17T23:00:00.000</t>
  </si>
  <si>
    <t>2021-12-17T13:14:26.557021</t>
  </si>
  <si>
    <t>2021-12-17T21:46:17.701940</t>
  </si>
  <si>
    <t>2021-12-18T14:30:00.000</t>
  </si>
  <si>
    <t>2021-12-18T16:30:00.000</t>
  </si>
  <si>
    <t>2021-12-18T14:31:06.623144</t>
  </si>
  <si>
    <t>2021-12-18T14:56:11.781723</t>
  </si>
  <si>
    <t>2021-12-19T10:33:00.000</t>
  </si>
  <si>
    <t>2021-12-19T13:39:00.000</t>
  </si>
  <si>
    <t>2021-12-19T10:30:23.370890</t>
  </si>
  <si>
    <t>2021-12-19T12:58:31.602514</t>
  </si>
  <si>
    <t>2021-12-20T08:00:00.000</t>
  </si>
  <si>
    <t>2021-12-20T10:30:00.000</t>
  </si>
  <si>
    <t>2021-12-20T08:00:08.942036</t>
  </si>
  <si>
    <t>2021-12-20T09:20:04.026152</t>
  </si>
  <si>
    <t>2021-12-22T10:00:00.000</t>
  </si>
  <si>
    <t>2021-12-22T15:05:00.000</t>
  </si>
  <si>
    <t>2021-12-22T10:04:31.471348</t>
  </si>
  <si>
    <t>2021-12-22T14:55:57.466555</t>
  </si>
  <si>
    <t>2021-12-23T10:15:00.000</t>
  </si>
  <si>
    <t>2021-12-23T14:15:00.000</t>
  </si>
  <si>
    <t>2021-12-23T10:14:02.270742</t>
  </si>
  <si>
    <t>2021-12-23T14:20:42.835137</t>
  </si>
  <si>
    <t>2021-12-23T11:00:00.000</t>
  </si>
  <si>
    <t>2021-12-23T16:00:00.000</t>
  </si>
  <si>
    <t>2021-12-23T11:48:16.244726</t>
  </si>
  <si>
    <t>2021-12-23T16:04:59.129203</t>
  </si>
  <si>
    <t>2021-12-24T15:00:00.000</t>
  </si>
  <si>
    <t>2021-12-24T20:30:00.000</t>
  </si>
  <si>
    <t>2021-12-24T15:39:10.601605</t>
  </si>
  <si>
    <t>2021-12-24T18:00:01.588768</t>
  </si>
  <si>
    <t>2021-12-26T09:00:00.000</t>
  </si>
  <si>
    <t>2021-12-26T19:00:00.000</t>
  </si>
  <si>
    <t>2021-12-26T11:01:52.623149</t>
  </si>
  <si>
    <t>2021-12-26T17:43:04.328420</t>
  </si>
  <si>
    <t>2021-12-28T09:00:00.000</t>
  </si>
  <si>
    <t>2021-12-28T14:00:00.000</t>
  </si>
  <si>
    <t>2021-12-28T09:00:19.468549</t>
  </si>
  <si>
    <t>2021-12-28T13:28:42.213801</t>
  </si>
  <si>
    <t>2021-12-28T09:45:00.000</t>
  </si>
  <si>
    <t>2021-12-28T12:30:00.000</t>
  </si>
  <si>
    <t>2021-12-28T09:47:26.673407</t>
  </si>
  <si>
    <t>2021-12-28T12:23:37.043249</t>
  </si>
  <si>
    <t>2021-12-29T10:33:00.000</t>
  </si>
  <si>
    <t>2021-12-29T16:25:00.000</t>
  </si>
  <si>
    <t>2021-12-29T11:13:41.303008</t>
  </si>
  <si>
    <t>2021-12-29T16:09:40.036297</t>
  </si>
  <si>
    <t>2021-12-29T16:09:00.000</t>
  </si>
  <si>
    <t>2021-12-29T17:09:00.000</t>
  </si>
  <si>
    <t>2021-12-29T16:09:58.150470</t>
  </si>
  <si>
    <t>2021-12-29T16:10:02.308312</t>
  </si>
  <si>
    <t>2021-12-30T08:00:00.000</t>
  </si>
  <si>
    <t>2021-12-30T19:30:00.000</t>
  </si>
  <si>
    <t>2021-12-30T07:55:14.946104</t>
  </si>
  <si>
    <t>2021-12-30T19:24:12.658023</t>
  </si>
  <si>
    <t>2021-12-31T11:01:00.000</t>
  </si>
  <si>
    <t>2021-12-31T13:16:00.000</t>
  </si>
  <si>
    <t>2021-12-31T11:16:51.777997</t>
  </si>
  <si>
    <t>2021-12-31T13:13:23.563396</t>
  </si>
  <si>
    <t>2022-01-03T12:00:00.000</t>
  </si>
  <si>
    <t>2022-01-03T16:00:00.000</t>
  </si>
  <si>
    <t>2022-01-03T11:54:24.417958</t>
  </si>
  <si>
    <t>2022-01-03T14:40:43.244278</t>
  </si>
  <si>
    <t>2022-01-03T14:30:00.000</t>
  </si>
  <si>
    <t>2022-01-03T15:30:00.000</t>
  </si>
  <si>
    <t>2022-01-03T14:35:26.980345</t>
  </si>
  <si>
    <t>2022-01-03T15:14:06.373804</t>
  </si>
  <si>
    <t>2022-01-03T19:48:00.000</t>
  </si>
  <si>
    <t>2022-01-03T20:48:00.000</t>
  </si>
  <si>
    <t>2022-01-03T19:48:42.072987</t>
  </si>
  <si>
    <t>2022-01-03T21:38:33.914884</t>
  </si>
  <si>
    <t>2022-01-06T15:20:00.000</t>
  </si>
  <si>
    <t>2022-01-06T22:30:00.000</t>
  </si>
  <si>
    <t>2022-01-06T15:20:27.897341</t>
  </si>
  <si>
    <t>2022-01-06T22:25:24.081216</t>
  </si>
  <si>
    <t>2022-01-10T13:42:00.000</t>
  </si>
  <si>
    <t>2022-01-10T14:42:00.000</t>
  </si>
  <si>
    <t>2022-01-10T13:42:21.204581</t>
  </si>
  <si>
    <t>2022-01-10T13:42:27.977618</t>
  </si>
  <si>
    <t>2022-01-10T17:05:00.000</t>
  </si>
  <si>
    <t>2022-01-10T18:05:00.000</t>
  </si>
  <si>
    <t>2022-01-10T17:12:29.830028</t>
  </si>
  <si>
    <t>2022-01-10T18:18:35.980412</t>
  </si>
  <si>
    <t>2022-01-12T08:37:00.000</t>
  </si>
  <si>
    <t>2022-01-12T13:00:00.000</t>
  </si>
  <si>
    <t>2022-01-12T08:37:49.870440</t>
  </si>
  <si>
    <t>2022-01-12T12:58:37.567567</t>
  </si>
  <si>
    <t>2022-01-13T17:10:00.000</t>
  </si>
  <si>
    <t>2022-01-13T22:30:00.000</t>
  </si>
  <si>
    <t>2022-01-13T17:16:34.511730</t>
  </si>
  <si>
    <t>2022-01-13T22:17:20.675063</t>
  </si>
  <si>
    <t>2022-01-14T13:00:00.000</t>
  </si>
  <si>
    <t>2022-01-14T15:00:00.000</t>
  </si>
  <si>
    <t>2022-01-14T12:49:27.548726</t>
  </si>
  <si>
    <t>2022-01-14T15:00:33.139080</t>
  </si>
  <si>
    <t>2022-01-15T10:00:00.000</t>
  </si>
  <si>
    <t>2022-01-15T12:00:00.000</t>
  </si>
  <si>
    <t>2022-01-15T10:00:42.332155</t>
  </si>
  <si>
    <t>2022-01-15T11:56:51.619637</t>
  </si>
  <si>
    <t>2022-01-15T11:30:00.000</t>
  </si>
  <si>
    <t>2022-01-15T13:30:00.000</t>
  </si>
  <si>
    <t>2022-01-15T11:27:20.715261</t>
  </si>
  <si>
    <t>2022-01-15T13:00:14.256489</t>
  </si>
  <si>
    <t>2022-01-15T13:00:00.000</t>
  </si>
  <si>
    <t>2022-01-15T14:00:00.000</t>
  </si>
  <si>
    <t>2022-01-15T12:56:33.159351</t>
  </si>
  <si>
    <t>2022-01-15T13:39:51.552203</t>
  </si>
  <si>
    <t>2022-01-17T09:00:00.000</t>
  </si>
  <si>
    <t>2022-01-17T15:14:00.000</t>
  </si>
  <si>
    <t>2022-01-17T08:49:49.963563</t>
  </si>
  <si>
    <t>2022-01-17T15:21:46.105783</t>
  </si>
  <si>
    <t>2022-01-18T08:00:00.000</t>
  </si>
  <si>
    <t>2022-01-18T20:00:00.000</t>
  </si>
  <si>
    <t>2022-01-18T08:11:09.158224</t>
  </si>
  <si>
    <t>2022-01-18T21:31:40.804305</t>
  </si>
  <si>
    <t>2022-01-18T16:00:00.000</t>
  </si>
  <si>
    <t>2022-01-18T17:45:00.000</t>
  </si>
  <si>
    <t>2022-01-18T15:57:32.499172</t>
  </si>
  <si>
    <t>2022-01-18T17:48:24.387135</t>
  </si>
  <si>
    <t>2022-01-19T09:00:00.000</t>
  </si>
  <si>
    <t>2022-01-19T12:00:00.000</t>
  </si>
  <si>
    <t>2022-01-19T08:47:27.211546</t>
  </si>
  <si>
    <t>2022-01-19T11:28:10.981754</t>
  </si>
  <si>
    <t>2022-01-19T14:00:00.000</t>
  </si>
  <si>
    <t>2022-01-19T15:00:00.000</t>
  </si>
  <si>
    <t>2022-01-19T14:00:37.080235</t>
  </si>
  <si>
    <t>2022-01-19T14:33:19.069808</t>
  </si>
  <si>
    <t>2022-01-20T15:20:00.000</t>
  </si>
  <si>
    <t>2022-01-20T22:30:00.000</t>
  </si>
  <si>
    <t>2022-01-20T16:01:29.616133</t>
  </si>
  <si>
    <t>2022-01-20T22:08:45.330326</t>
  </si>
  <si>
    <t>2022-01-21T11:00:00.000</t>
  </si>
  <si>
    <t>2022-01-21T13:55:00.000</t>
  </si>
  <si>
    <t>2022-01-21T10:56:49.173052</t>
  </si>
  <si>
    <t>2022-01-21T13:57:29.036597</t>
  </si>
  <si>
    <t>2022-01-21T13:00:00.000</t>
  </si>
  <si>
    <t>2022-01-21T14:00:00.000</t>
  </si>
  <si>
    <t>2022-01-21T13:08:39.799089</t>
  </si>
  <si>
    <t>2022-01-21T13:21:44.099799</t>
  </si>
  <si>
    <t>2022-01-22T14:00:00.000</t>
  </si>
  <si>
    <t>2022-01-22T15:00:00.000</t>
  </si>
  <si>
    <t>2022-01-22T14:02:49.159278</t>
  </si>
  <si>
    <t>2022-01-22T15:03:12.824262</t>
  </si>
  <si>
    <t>2022-01-24T09:10:00.000</t>
  </si>
  <si>
    <t>2022-01-24T15:00:00.000</t>
  </si>
  <si>
    <t>2022-01-24T09:02:47.039907</t>
  </si>
  <si>
    <t>2022-01-24T15:02:20.527809</t>
  </si>
  <si>
    <t>2022-01-24T12:00:00.000</t>
  </si>
  <si>
    <t>2022-01-24T13:00:00.000</t>
  </si>
  <si>
    <t>2022-01-24T12:01:18.059732</t>
  </si>
  <si>
    <t>2022-01-24T12:55:22.383543</t>
  </si>
  <si>
    <t>2022-01-25T14:15:00.000</t>
  </si>
  <si>
    <t>2022-01-25T18:50:00.000</t>
  </si>
  <si>
    <t>2022-01-25T14:15:50.914722</t>
  </si>
  <si>
    <t>2022-01-25T17:53:16.354659</t>
  </si>
  <si>
    <t>2022-01-27T08:00:00.000</t>
  </si>
  <si>
    <t>2022-01-27T20:00:00.000</t>
  </si>
  <si>
    <t>2022-01-27T08:08:04.969293</t>
  </si>
  <si>
    <t>2022-01-27T18:50:24.511336</t>
  </si>
  <si>
    <t>2022-01-28T11:00:00.000</t>
  </si>
  <si>
    <t>2022-01-28T14:00:00.000</t>
  </si>
  <si>
    <t>2022-01-28T12:02:03.845213</t>
  </si>
  <si>
    <t>2022-01-28T14:14:18.963151</t>
  </si>
  <si>
    <t>2022-01-30T11:30:00.000</t>
  </si>
  <si>
    <t>2022-01-30T13:30:00.000</t>
  </si>
  <si>
    <t>2022-01-30T11:28:01.597141</t>
  </si>
  <si>
    <t>2022-01-30T13:34:32.657850</t>
  </si>
  <si>
    <t>2022-01-31T08:47:00.000</t>
  </si>
  <si>
    <t>2022-01-31T09:47:00.000</t>
  </si>
  <si>
    <t>2022-01-31T08:47:38.662509</t>
  </si>
  <si>
    <t>2022-01-31T08:48:03.303319</t>
  </si>
  <si>
    <t>2022-02-04T09:45:00.000</t>
  </si>
  <si>
    <t>2022-02-04T15:00:00.000</t>
  </si>
  <si>
    <t>2022-02-04T09:40:42.673688</t>
  </si>
  <si>
    <t>2022-02-04T15:03:51.182765</t>
  </si>
  <si>
    <t>2022-02-04T10:00:00.000</t>
  </si>
  <si>
    <t>2022-02-04T13:00:00.000</t>
  </si>
  <si>
    <t>2022-02-04T09:48:31.358201</t>
  </si>
  <si>
    <t>2022-02-04T11:43:49.194746</t>
  </si>
  <si>
    <t>2022-02-04T16:00:00.000</t>
  </si>
  <si>
    <t>2022-02-04T15:02:38.443923</t>
  </si>
  <si>
    <t>2022-02-04T15:42:08.357876</t>
  </si>
  <si>
    <t>2022-02-07T09:30:00.000</t>
  </si>
  <si>
    <t>2022-02-07T12:30:00.000</t>
  </si>
  <si>
    <t>2022-02-07T09:11:47.078164</t>
  </si>
  <si>
    <t>2022-02-07T11:09:25.405331</t>
  </si>
  <si>
    <t>2022-02-08T10:00:00.000</t>
  </si>
  <si>
    <t>2022-02-08T18:30:00.000</t>
  </si>
  <si>
    <t>2022-02-08T09:58:41.585009</t>
  </si>
  <si>
    <t>2022-02-08T18:31:46.712831</t>
  </si>
  <si>
    <t>2022-02-08T11:30:00.000</t>
  </si>
  <si>
    <t>2022-02-08T13:30:00.000</t>
  </si>
  <si>
    <t>2022-02-08T11:13:46.579732</t>
  </si>
  <si>
    <t>2022-02-08T12:51:24.642583</t>
  </si>
  <si>
    <t>2022-02-09T15:31:00.000</t>
  </si>
  <si>
    <t>2022-02-09T17:30:00.000</t>
  </si>
  <si>
    <t>2022-02-09T15:28:37.846497</t>
  </si>
  <si>
    <t>2022-02-09T16:56:52.267178</t>
  </si>
  <si>
    <t>2022-02-10T10:00:00.000</t>
  </si>
  <si>
    <t>2022-02-10T11:00:00.000</t>
  </si>
  <si>
    <t>2022-02-10T10:15:32.951610</t>
  </si>
  <si>
    <t>2022-02-10T10:43:37.421676</t>
  </si>
  <si>
    <t>2022-02-10T15:20:00.000</t>
  </si>
  <si>
    <t>2022-02-10T22:30:00.000</t>
  </si>
  <si>
    <t>2022-02-10T18:49:45.811812</t>
  </si>
  <si>
    <t>2022-02-10T22:21:37.688048</t>
  </si>
  <si>
    <t>2022-02-13T10:30:00.000</t>
  </si>
  <si>
    <t>2022-02-13T15:05:00.000</t>
  </si>
  <si>
    <t>2022-02-13T10:23:17.301650</t>
  </si>
  <si>
    <t>2022-02-13T15:13:31.111693</t>
  </si>
  <si>
    <t>2022-02-14T11:30:00.000</t>
  </si>
  <si>
    <t>2022-02-14T14:30:00.000</t>
  </si>
  <si>
    <t>2022-02-14T11:25:33.220026</t>
  </si>
  <si>
    <t>2022-02-14T12:49:35.499401</t>
  </si>
  <si>
    <t>2022-02-15T08:00:00.000</t>
  </si>
  <si>
    <t>2022-02-15T20:00:00.000</t>
  </si>
  <si>
    <t>2022-02-15T08:03:41.041364</t>
  </si>
  <si>
    <t>2022-02-15T19:55:09.308217</t>
  </si>
  <si>
    <t>2022-02-17T15:30:00.000</t>
  </si>
  <si>
    <t>2022-02-17T22:30:00.000</t>
  </si>
  <si>
    <t>2022-02-17T15:23:01.333319</t>
  </si>
  <si>
    <t>2022-02-17T22:04:33.492918</t>
  </si>
  <si>
    <t>2022-02-19T11:11:00.000</t>
  </si>
  <si>
    <t>2022-02-19T15:21:00.000</t>
  </si>
  <si>
    <t>2022-02-19T11:09:34.283512</t>
  </si>
  <si>
    <t>2022-02-19T15:00:27.041396</t>
  </si>
  <si>
    <t>2022-02-21T20:02:00.000</t>
  </si>
  <si>
    <t>2022-02-21T21:02:00.000</t>
  </si>
  <si>
    <t>2022-02-21T20:04:05.491440</t>
  </si>
  <si>
    <t>2022-02-21T20:10:49.495561</t>
  </si>
  <si>
    <t>2022-02-24T08:00:00.000</t>
  </si>
  <si>
    <t>2022-02-24T20:00:00.000</t>
  </si>
  <si>
    <t>2022-02-24T08:06:31.913861</t>
  </si>
  <si>
    <t>2022-02-24T19:59:07.545703</t>
  </si>
  <si>
    <t>2022-02-24T09:15:00.000</t>
  </si>
  <si>
    <t>2022-02-24T11:15:00.000</t>
  </si>
  <si>
    <t>2022-02-24T09:06:26.159940</t>
  </si>
  <si>
    <t>2022-02-24T11:18:41.839599</t>
  </si>
  <si>
    <t>2022-02-24T14:00:00.000</t>
  </si>
  <si>
    <t>2022-02-24T22:30:00.000</t>
  </si>
  <si>
    <t>2022-02-24T13:48:26.859859</t>
  </si>
  <si>
    <t>2022-02-24T22:27:19.486494</t>
  </si>
  <si>
    <t>2022-02-26T18:25:00.000</t>
  </si>
  <si>
    <t>2022-02-26T23:55:00.000</t>
  </si>
  <si>
    <t>2022-02-26T18:24:59.121060</t>
  </si>
  <si>
    <t>2022-02-26T23:50:54.439870</t>
  </si>
  <si>
    <t>2022-03-01T08:00:00.000</t>
  </si>
  <si>
    <t>2022-03-01T20:00:00.000</t>
  </si>
  <si>
    <t>2022-03-01T07:55:40.635258</t>
  </si>
  <si>
    <t>2022-03-01T20:22:52.086471</t>
  </si>
  <si>
    <t>2022-03-02T09:40:00.000</t>
  </si>
  <si>
    <t>2022-03-02T14:40:00.000</t>
  </si>
  <si>
    <t>2022-03-02T09:47:27.602259</t>
  </si>
  <si>
    <t>2022-03-02T15:22:08.240933</t>
  </si>
  <si>
    <t>2022-03-02T16:09:00.000</t>
  </si>
  <si>
    <t>2022-03-02T17:09:00.000</t>
  </si>
  <si>
    <t>2022-03-02T16:10:21.848599</t>
  </si>
  <si>
    <t>2022-03-02T16:55:16.238161</t>
  </si>
  <si>
    <t>duration hours</t>
  </si>
  <si>
    <t>March</t>
  </si>
  <si>
    <t>Month</t>
  </si>
  <si>
    <t>October</t>
  </si>
  <si>
    <t>November</t>
  </si>
  <si>
    <t>December</t>
  </si>
  <si>
    <t>January</t>
  </si>
  <si>
    <t>February</t>
  </si>
  <si>
    <t>Hours of Hire</t>
  </si>
  <si>
    <t>Distance Travelled km</t>
  </si>
  <si>
    <t>CO2 saved</t>
  </si>
  <si>
    <t>Average hourly</t>
  </si>
  <si>
    <t>Village Car Park</t>
  </si>
  <si>
    <t>2022-03-03T11:45:00.000</t>
  </si>
  <si>
    <t>2022-03-03T14:45:00.000</t>
  </si>
  <si>
    <t>2022-03-03T11:48:33.586800</t>
  </si>
  <si>
    <t>2022-03-03T14:36:10.032963</t>
  </si>
  <si>
    <t>2022-03-03T12:00:00.000</t>
  </si>
  <si>
    <t>2022-03-03T13:20:00.000</t>
  </si>
  <si>
    <t>2022-03-03T12:01:07.399402</t>
  </si>
  <si>
    <t>2022-03-03T13:03:13.603849</t>
  </si>
  <si>
    <t>2022-03-03T15:20:00.000</t>
  </si>
  <si>
    <t>2022-03-03T22:30:00.000</t>
  </si>
  <si>
    <t>2022-03-03T15:23:07.084248</t>
  </si>
  <si>
    <t>2022-03-03T22:04:29.556148</t>
  </si>
  <si>
    <t>2022-03-04T13:40:00.000</t>
  </si>
  <si>
    <t>2022-03-06T07:30:00.000</t>
  </si>
  <si>
    <t>2022-03-04T13:33:39.404435</t>
  </si>
  <si>
    <t>2022-03-05T21:03:48.585098</t>
  </si>
  <si>
    <t>2022-03-05T09:14:00.000</t>
  </si>
  <si>
    <t>2022-03-05T18:00:00.000</t>
  </si>
  <si>
    <t>2022-03-05T09:43:21.872756</t>
  </si>
  <si>
    <t>2022-03-05T18:50:52.035796</t>
  </si>
  <si>
    <t>2022-03-06T09:30:00.000</t>
  </si>
  <si>
    <t>2022-03-06T14:00:00.000</t>
  </si>
  <si>
    <t>2022-03-06T09:26:09.914984</t>
  </si>
  <si>
    <t>2022-03-06T13:44:08.659297</t>
  </si>
  <si>
    <t>2022-03-08T13:00:00.000</t>
  </si>
  <si>
    <t>2022-03-08T22:30:00.000</t>
  </si>
  <si>
    <t>2022-03-08T12:49:12.939163</t>
  </si>
  <si>
    <t>2022-03-08T18:37:43.485751</t>
  </si>
  <si>
    <t>2022-03-09T09:15:00.000</t>
  </si>
  <si>
    <t>2022-03-09T12:15:00.000</t>
  </si>
  <si>
    <t>2022-03-09T09:01:42.674773</t>
  </si>
  <si>
    <t>2022-03-09T11:24:22.773404</t>
  </si>
  <si>
    <t>2022-03-09T10:00:00.000</t>
  </si>
  <si>
    <t>2022-03-09T18:00:00.000</t>
  </si>
  <si>
    <t>2022-03-09T09:54:43.622846</t>
  </si>
  <si>
    <t>2022-03-09T18:54:08.046435</t>
  </si>
  <si>
    <t>2022-03-10T09:30:00.000</t>
  </si>
  <si>
    <t>2022-03-10T22:00:00.000</t>
  </si>
  <si>
    <t>2022-03-10T09:13:11.454840</t>
  </si>
  <si>
    <t>2022-03-10T22:16:25.144359</t>
  </si>
  <si>
    <t>2022-03-10T22:30:00.000</t>
  </si>
  <si>
    <t>2022-03-10T17:30:00.000</t>
  </si>
  <si>
    <t>2022-03-10T17:27:22.258723</t>
  </si>
  <si>
    <t>2022-03-10T22:15:00.874271</t>
  </si>
  <si>
    <t>2022-03-15T07:30:00.000</t>
  </si>
  <si>
    <t>2022-03-15T19:00:00.000</t>
  </si>
  <si>
    <t>2022-03-15T07:39:15.141544</t>
  </si>
  <si>
    <t>2022-03-15T18:41:52.826856</t>
  </si>
  <si>
    <t>2022-03-15T20:10:00.000</t>
  </si>
  <si>
    <t>2022-03-16T19:10:00.000</t>
  </si>
  <si>
    <t>2022-03-15T20:14:26.348642</t>
  </si>
  <si>
    <t>2022-03-15T20:18:41.501882</t>
  </si>
  <si>
    <t>2022-03-15T20:25:00.000</t>
  </si>
  <si>
    <t>2022-03-16T19:25:00.000</t>
  </si>
  <si>
    <t>2022-03-15T20:25:26.838175</t>
  </si>
  <si>
    <t>2022-03-16T16:44:35.264187</t>
  </si>
  <si>
    <t>2022-03-16T09:30:00.000</t>
  </si>
  <si>
    <t>2022-03-16T13:30:00.000</t>
  </si>
  <si>
    <t>2022-03-16T10:56:57.454814</t>
  </si>
  <si>
    <t>2022-03-16T10:59:03.948803</t>
  </si>
  <si>
    <t>2022-03-17T17:30:00.000</t>
  </si>
  <si>
    <t>2022-03-17T22:30:00.000</t>
  </si>
  <si>
    <t>2022-03-17T17:24:55.027787</t>
  </si>
  <si>
    <t>2022-03-17T22:00:10.458786</t>
  </si>
  <si>
    <t>2022-03-19T13:03:00.000</t>
  </si>
  <si>
    <t>2022-03-19T18:00:00.000</t>
  </si>
  <si>
    <t>2022-03-19T13:00:24.316918</t>
  </si>
  <si>
    <t>2022-03-19T16:52:09.134469</t>
  </si>
  <si>
    <t>2022-03-22T07:30:00.000</t>
  </si>
  <si>
    <t>2022-03-22T18:00:00.000</t>
  </si>
  <si>
    <t>2022-03-22T07:39:07.366747</t>
  </si>
  <si>
    <t>2022-03-22T18:53:01.797545</t>
  </si>
  <si>
    <t>2022-03-24T08:50:00.000</t>
  </si>
  <si>
    <t>2022-03-24T09:50:00.000</t>
  </si>
  <si>
    <t>2022-03-24T08:47:08.550634</t>
  </si>
  <si>
    <t>2022-03-24T09:29:56.000652</t>
  </si>
  <si>
    <t>2022-03-24T09:18:00.000</t>
  </si>
  <si>
    <t>2022-03-24T12:30:00.000</t>
  </si>
  <si>
    <t>2022-03-24T09:21:03.779682</t>
  </si>
  <si>
    <t>2022-03-24T11:51:54.012898</t>
  </si>
  <si>
    <t>2022-03-24T09:37:00.000</t>
  </si>
  <si>
    <t>2022-03-24T10:37:00.000</t>
  </si>
  <si>
    <t>2022-03-24T09:41:43.776741</t>
  </si>
  <si>
    <t>2022-03-24T09:43:33.087396</t>
  </si>
  <si>
    <t>2022-03-24T17:30:00.000</t>
  </si>
  <si>
    <t>2022-03-24T22:30:00.000</t>
  </si>
  <si>
    <t>2022-03-24T17:40:53.981815</t>
  </si>
  <si>
    <t>2022-03-24T22:11:57.324120</t>
  </si>
  <si>
    <t>2022-03-24T18:50:00.000</t>
  </si>
  <si>
    <t>2022-03-24T22:15:00.000</t>
  </si>
  <si>
    <t>2022-03-24T18:49:59.474099</t>
  </si>
  <si>
    <t>2022-03-24T22:12:05.177876</t>
  </si>
  <si>
    <t>2022-03-25T14:30:00.000</t>
  </si>
  <si>
    <t>2022-03-25T16:30:00.000</t>
  </si>
  <si>
    <t>2022-03-25T14:32:51.654808</t>
  </si>
  <si>
    <t>2022-03-25T17:53:08.975894</t>
  </si>
  <si>
    <t>2022-03-28T12:30:00.000</t>
  </si>
  <si>
    <t>2022-03-28T17:15:00.000</t>
  </si>
  <si>
    <t>2022-03-28T12:57:00.613236</t>
  </si>
  <si>
    <t>2022-03-28T17:30:08.901153</t>
  </si>
  <si>
    <t>2022-03-28T13:00:00.000</t>
  </si>
  <si>
    <t>2022-03-28T16:00:00.000</t>
  </si>
  <si>
    <t>2022-03-28T13:04:34.915612</t>
  </si>
  <si>
    <t>2022-03-28T16:05:46.662654</t>
  </si>
  <si>
    <t>2022-03-29T07:30:00.000</t>
  </si>
  <si>
    <t>2022-03-29T19:30:00.000</t>
  </si>
  <si>
    <t>2022-03-29T07:36:18.399430</t>
  </si>
  <si>
    <t>2022-03-29T20:29:28.555561</t>
  </si>
  <si>
    <t>2022-03-30T08:30:00.000</t>
  </si>
  <si>
    <t>2022-03-30T12:30:00.000</t>
  </si>
  <si>
    <t>2022-03-30T08:25:25.655346</t>
  </si>
  <si>
    <t>2022-03-30T12:23:01.248352</t>
  </si>
  <si>
    <t>2022-03-31T10:30:00.000</t>
  </si>
  <si>
    <t>2022-03-31T22:30:00.000</t>
  </si>
  <si>
    <t>2022-03-31T10:37:37.125341</t>
  </si>
  <si>
    <t>2022-03-31T22:17:15.419488</t>
  </si>
  <si>
    <t>2022-04-01T07:30:00.000</t>
  </si>
  <si>
    <t>2022-04-01T22:00:00.000</t>
  </si>
  <si>
    <t>2022-04-01T09:03:00.000</t>
  </si>
  <si>
    <t>2022-04-01T10:03:00.000</t>
  </si>
  <si>
    <t>2022-04-04T09:00:00.000</t>
  </si>
  <si>
    <t>2022-04-04T10:00:00.000</t>
  </si>
  <si>
    <t>2022-04-05T10:40:00.000</t>
  </si>
  <si>
    <t>2022-04-05T12:40:00.000</t>
  </si>
  <si>
    <t>2022-04-05T17:30:00.000</t>
  </si>
  <si>
    <t>2022-04-05T22:30:00.000</t>
  </si>
  <si>
    <t>2022-04-06T13:00:00.000</t>
  </si>
  <si>
    <t>2022-04-06T21:00:00.000</t>
  </si>
  <si>
    <t>2022-04-07T13:15:00.000</t>
  </si>
  <si>
    <t>2022-04-07T17:30:00.000</t>
  </si>
  <si>
    <t>2022-04-07T22:30:00.000</t>
  </si>
  <si>
    <t>2022-04-08T07:30:00.000</t>
  </si>
  <si>
    <t>2022-04-08T22:00:00.000</t>
  </si>
  <si>
    <t>2022-04-09T11:30:00.000</t>
  </si>
  <si>
    <t>2022-04-09T17:00:00.000</t>
  </si>
  <si>
    <t>2022-04-09T14:00:00.000</t>
  </si>
  <si>
    <t>2022-04-10T09:20:00.000</t>
  </si>
  <si>
    <t>2022-04-10T13:20:00.000</t>
  </si>
  <si>
    <t>2022-04-10T10:00:00.000</t>
  </si>
  <si>
    <t>2022-04-10T15:35:00.000</t>
  </si>
  <si>
    <t>2022-04-11T09:20:00.000</t>
  </si>
  <si>
    <t>2022-04-11T14:30:00.000</t>
  </si>
  <si>
    <t>2022-04-11T18:15:00.000</t>
  </si>
  <si>
    <t>2022-04-11T22:15:00.000</t>
  </si>
  <si>
    <t>2022-04-12T11:00:00.000</t>
  </si>
  <si>
    <t>2022-04-12T23:00:00.000</t>
  </si>
  <si>
    <t>2022-04-13T08:30:00.000</t>
  </si>
  <si>
    <t>2022-04-13T19:00:00.000</t>
  </si>
  <si>
    <t>2022-04-13T12:30:00.000</t>
  </si>
  <si>
    <t>2022-04-13T13:30:00.000</t>
  </si>
  <si>
    <t>2022-04-13T15:00:00.000</t>
  </si>
  <si>
    <t>2022-04-13T16:00:00.000</t>
  </si>
  <si>
    <t>2022-04-14T11:57:00.000</t>
  </si>
  <si>
    <t>2022-04-14T12:57:00.000</t>
  </si>
  <si>
    <t>2022-04-14T16:30:00.000</t>
  </si>
  <si>
    <t>2022-04-14T19:30:00.000</t>
  </si>
  <si>
    <t>2022-04-14T18:30:00.000</t>
  </si>
  <si>
    <t>2022-04-14T21:00:00.000</t>
  </si>
  <si>
    <t>2022-04-15T09:30:00.000</t>
  </si>
  <si>
    <t>2022-04-15T14:30:00.000</t>
  </si>
  <si>
    <t>2022-04-18T18:15:00.000</t>
  </si>
  <si>
    <t>2022-04-18T22:15:00.000</t>
  </si>
  <si>
    <t>2022-04-19T15:15:00.000</t>
  </si>
  <si>
    <t>2022-04-19T21:15:00.000</t>
  </si>
  <si>
    <t>2022-04-20T08:45:00.000</t>
  </si>
  <si>
    <t>2022-04-21T23:30:00.000</t>
  </si>
  <si>
    <t>2022-04-21T18:30:00.000</t>
  </si>
  <si>
    <t>2022-04-21T22:30:00.000</t>
  </si>
  <si>
    <t>2022-04-22T08:30:00.000</t>
  </si>
  <si>
    <t>2022-04-22T12:30:00.000</t>
  </si>
  <si>
    <t>2022-04-24T15:15:00.000</t>
  </si>
  <si>
    <t>2022-04-24T17:22:00.000</t>
  </si>
  <si>
    <t>2022-04-24T17:30:00.000</t>
  </si>
  <si>
    <t>2022-04-24T19:30:00.000</t>
  </si>
  <si>
    <t>2022-04-25T08:30:00.000</t>
  </si>
  <si>
    <t>2022-04-25T14:30:00.000</t>
  </si>
  <si>
    <t>2022-04-26T08:15:00.000</t>
  </si>
  <si>
    <t>2022-04-26T19:15:00.000</t>
  </si>
  <si>
    <t>2022-04-26T17:30:00.000</t>
  </si>
  <si>
    <t>2022-04-26T18:30:00.000</t>
  </si>
  <si>
    <t>2022-04-27T07:30:00.000</t>
  </si>
  <si>
    <t>2022-04-27T17:30:00.000</t>
  </si>
  <si>
    <t>2022-04-28T07:30:00.000</t>
  </si>
  <si>
    <t>2022-04-28T18:00:00.000</t>
  </si>
  <si>
    <t>2022-04-28T08:30:00.000</t>
  </si>
  <si>
    <t>2022-04-28T22:30:00.000</t>
  </si>
  <si>
    <t>2022-04-30T06:30:00.000</t>
  </si>
  <si>
    <t>2022-04-30T12:30:00.000</t>
  </si>
  <si>
    <t>2022-04-30T10:00:00.000</t>
  </si>
  <si>
    <t>2022-05-01T16:00:00.000</t>
  </si>
  <si>
    <t>2022-05-01T15:35:00.000</t>
  </si>
  <si>
    <t>2022-05-01T16:35:00.000</t>
  </si>
  <si>
    <t>2022-05-02T10:00:00.000</t>
  </si>
  <si>
    <t>2022-05-02T14:00:00.000</t>
  </si>
  <si>
    <t>2022-05-03T06:15:00.000</t>
  </si>
  <si>
    <t>2022-05-03T08:00:00.000</t>
  </si>
  <si>
    <t>2022-05-05T07:30:00.000</t>
  </si>
  <si>
    <t>2022-05-05T14:30:00.000</t>
  </si>
  <si>
    <t>2022-05-05T11:30:00.000</t>
  </si>
  <si>
    <t>2022-05-05T16:00:00.000</t>
  </si>
  <si>
    <t>2022-05-05T18:10:00.000</t>
  </si>
  <si>
    <t>2022-05-05T22:30:00.000</t>
  </si>
  <si>
    <t>2022-05-06T09:00:00.000</t>
  </si>
  <si>
    <t>2022-05-06T13:00:00.000</t>
  </si>
  <si>
    <t>2022-05-06T15:15:00.000</t>
  </si>
  <si>
    <t>2022-05-06T18:00:00.000</t>
  </si>
  <si>
    <t>2022-05-07T08:00:00.000</t>
  </si>
  <si>
    <t>2022-05-07T20:00:00.000</t>
  </si>
  <si>
    <t>2022-05-08T09:30:00.000</t>
  </si>
  <si>
    <t>2022-05-08T13:30:00.000</t>
  </si>
  <si>
    <t>2022-05-09T06:30:00.000</t>
  </si>
  <si>
    <t>2022-05-09T08:30:00.000</t>
  </si>
  <si>
    <t>2022-05-09T15:30:00.000</t>
  </si>
  <si>
    <t>2022-05-10T08:30:00.000</t>
  </si>
  <si>
    <t>2022-05-10T20:30:00.000</t>
  </si>
  <si>
    <t>2022-05-12T07:30:00.000</t>
  </si>
  <si>
    <t>2022-05-12T14:30:00.000</t>
  </si>
  <si>
    <t>2022-05-12T18:00:00.000</t>
  </si>
  <si>
    <t>2022-05-12T22:30:00.000</t>
  </si>
  <si>
    <t>2022-05-12T19:05:00.000</t>
  </si>
  <si>
    <t>2022-05-12T22:05:00.000</t>
  </si>
  <si>
    <t>2022-05-13T06:45:00.000</t>
  </si>
  <si>
    <t>2022-05-13T23:15:00.000</t>
  </si>
  <si>
    <t>2022-05-14T11:09:00.000</t>
  </si>
  <si>
    <t>2022-05-14T12:23:00.000</t>
  </si>
  <si>
    <t>2022-05-16T08:40:00.000</t>
  </si>
  <si>
    <t>2022-05-16T14:00:00.000</t>
  </si>
  <si>
    <t>2022-04-01T07:27:24.550747</t>
  </si>
  <si>
    <t>2022-04-01T21:47:55.859882</t>
  </si>
  <si>
    <t>2022-04-01T09:03:34.912211</t>
  </si>
  <si>
    <t>2022-04-01T09:12:09.314475</t>
  </si>
  <si>
    <t>2022-04-04T09:14:51.918693</t>
  </si>
  <si>
    <t>2022-04-04T10:04:12.894531</t>
  </si>
  <si>
    <t>2022-04-05T10:39:39.756529</t>
  </si>
  <si>
    <t>2022-04-05T11:52:12.683068</t>
  </si>
  <si>
    <t>2022-04-05T17:50:25.546032</t>
  </si>
  <si>
    <t>2022-04-05T23:07:09.042863</t>
  </si>
  <si>
    <t>2022-04-06T13:45:27.908216</t>
  </si>
  <si>
    <t>2022-04-06T21:05:20.285967</t>
  </si>
  <si>
    <t>2022-04-07T13:15:04.673887</t>
  </si>
  <si>
    <t>2022-04-07T17:36:40.708699</t>
  </si>
  <si>
    <t>2022-04-07T17:41:29.196548</t>
  </si>
  <si>
    <t>2022-04-07T22:08:44.793880</t>
  </si>
  <si>
    <t>2022-04-08T07:27:35.495875</t>
  </si>
  <si>
    <t>2022-04-08T21:51:36.746532</t>
  </si>
  <si>
    <t>2022-04-09T11:20:10.967244</t>
  </si>
  <si>
    <t>2022-04-09T17:03:23.929240</t>
  </si>
  <si>
    <t>2022-04-09T14:41:25.378237</t>
  </si>
  <si>
    <t>2022-04-09T17:01:11.229199</t>
  </si>
  <si>
    <t>2022-04-10T09:17:50.972102</t>
  </si>
  <si>
    <t>2022-04-10T13:13:23.837686</t>
  </si>
  <si>
    <t>2022-04-10T09:53:52.685156</t>
  </si>
  <si>
    <t>2022-04-10T15:12:31.804588</t>
  </si>
  <si>
    <t>2022-04-11T09:33:05.193608</t>
  </si>
  <si>
    <t>2022-04-11T14:17:59.267510</t>
  </si>
  <si>
    <t>2022-04-11T18:20:17.730535</t>
  </si>
  <si>
    <t>2022-04-11T22:46:08.687253</t>
  </si>
  <si>
    <t>2022-04-12T10:57:17.547503</t>
  </si>
  <si>
    <t>2022-04-12T22:51:45.094293</t>
  </si>
  <si>
    <t>2022-04-13T08:36:15.434236</t>
  </si>
  <si>
    <t>2022-04-13T18:57:56.573713</t>
  </si>
  <si>
    <t>2022-04-13T12:15:39.368741</t>
  </si>
  <si>
    <t>2022-04-13T13:33:17.235320</t>
  </si>
  <si>
    <t>2022-04-13T15:07:21.702324</t>
  </si>
  <si>
    <t>2022-04-13T16:13:36.606856</t>
  </si>
  <si>
    <t>2022-04-14T11:57:51.482864</t>
  </si>
  <si>
    <t>2022-04-14T12:04:11.610114</t>
  </si>
  <si>
    <t>2022-04-14T16:29:19.603211</t>
  </si>
  <si>
    <t>2022-04-14T18:58:18.067889</t>
  </si>
  <si>
    <t>2022-04-14T18:31:29.372616</t>
  </si>
  <si>
    <t>2022-04-14T20:52:00.872829</t>
  </si>
  <si>
    <t>2022-04-15T09:23:28.234376</t>
  </si>
  <si>
    <t>2022-04-15T15:09:08.564980</t>
  </si>
  <si>
    <t>2022-04-18T18:18:39.442069</t>
  </si>
  <si>
    <t>2022-04-18T22:44:09.017047</t>
  </si>
  <si>
    <t>2022-04-19T15:08:54.457912</t>
  </si>
  <si>
    <t>2022-04-19T21:35:26.932096</t>
  </si>
  <si>
    <t>2022-04-20T08:49:21.324907</t>
  </si>
  <si>
    <t>2022-04-21T23:13:21.820811</t>
  </si>
  <si>
    <t>2022-04-21T18:23:09.480961</t>
  </si>
  <si>
    <t>2022-04-21T22:05:13.932366</t>
  </si>
  <si>
    <t>2022-04-22T08:23:08.204590</t>
  </si>
  <si>
    <t>2022-04-22T13:24:37.676526</t>
  </si>
  <si>
    <t>2022-04-24T15:17:27.424973</t>
  </si>
  <si>
    <t>2022-04-24T17:52:02.837664</t>
  </si>
  <si>
    <t>2022-04-24T17:10:48.992290</t>
  </si>
  <si>
    <t>2022-04-24T19:33:47.547994</t>
  </si>
  <si>
    <t>2022-04-25T08:33:56.193844</t>
  </si>
  <si>
    <t>2022-04-25T14:20:27.003086</t>
  </si>
  <si>
    <t>2022-04-26T08:11:53.700577</t>
  </si>
  <si>
    <t>2022-04-26T18:57:52.001162</t>
  </si>
  <si>
    <t>2022-04-26T17:33:17.578265</t>
  </si>
  <si>
    <t>2022-04-26T18:03:16.071371</t>
  </si>
  <si>
    <t>2022-04-27T07:30:22.167891</t>
  </si>
  <si>
    <t>2022-04-27T17:08:21.211970</t>
  </si>
  <si>
    <t>2022-04-28T07:45:55.545931</t>
  </si>
  <si>
    <t>2022-04-28T17:36:27.575569</t>
  </si>
  <si>
    <t>2022-04-28T08:27:38.970731</t>
  </si>
  <si>
    <t>2022-04-28T22:14:08.068015</t>
  </si>
  <si>
    <t>2022-04-30T07:03:49.164663</t>
  </si>
  <si>
    <t>2022-04-30T11:56:09.663074</t>
  </si>
  <si>
    <t>2022-04-30T09:57:59.390878</t>
  </si>
  <si>
    <t>2022-05-01T15:34:19.621905</t>
  </si>
  <si>
    <t>2022-05-01T15:35:36.297924</t>
  </si>
  <si>
    <t>2022-05-01T15:36:05.355825</t>
  </si>
  <si>
    <t>2022-05-02T10:08:25.017987</t>
  </si>
  <si>
    <t>2022-05-02T14:03:36.144002</t>
  </si>
  <si>
    <t>2022-05-03T06:20:25.043463</t>
  </si>
  <si>
    <t>2022-05-03T06:20:29.248518</t>
  </si>
  <si>
    <t>2022-05-05T07:38:03.532589</t>
  </si>
  <si>
    <t>2022-05-05T14:00:31.611295</t>
  </si>
  <si>
    <t>2022-05-05T11:38:31.188361</t>
  </si>
  <si>
    <t>2022-05-05T15:53:14.029301</t>
  </si>
  <si>
    <t>2022-05-05T18:07:15.269111</t>
  </si>
  <si>
    <t>2022-05-05T22:06:23.901446</t>
  </si>
  <si>
    <t>2022-05-06T09:00:55.768667</t>
  </si>
  <si>
    <t>2022-05-06T12:53:01.522498</t>
  </si>
  <si>
    <t>2022-05-06T15:24:15.444251</t>
  </si>
  <si>
    <t>2022-05-06T18:16:04.944976</t>
  </si>
  <si>
    <t>2022-05-07T07:45:02.805738</t>
  </si>
  <si>
    <t>2022-05-07T17:29:42.121211</t>
  </si>
  <si>
    <t>2022-05-08T09:27:19.458421</t>
  </si>
  <si>
    <t>2022-05-08T13:24:06.784474</t>
  </si>
  <si>
    <t>2022-05-09T06:37:22.638399</t>
  </si>
  <si>
    <t>2022-05-09T07:55:46.251782</t>
  </si>
  <si>
    <t>2022-05-09T08:31:04.989239</t>
  </si>
  <si>
    <t>2022-05-09T15:28:04.012738</t>
  </si>
  <si>
    <t>2022-05-10T08:33:09.824595</t>
  </si>
  <si>
    <t>2022-05-10T20:20:12.153109</t>
  </si>
  <si>
    <t>2022-05-12T07:35:56.038619</t>
  </si>
  <si>
    <t>2022-05-12T14:20:47.090825</t>
  </si>
  <si>
    <t>2022-05-12T18:32:40.376851</t>
  </si>
  <si>
    <t>2022-05-12T22:11:27.629448</t>
  </si>
  <si>
    <t>2022-05-12T19:06:23.854837</t>
  </si>
  <si>
    <t>2022-05-12T22:03:17.475540</t>
  </si>
  <si>
    <t>2022-05-13T06:42:36.233403</t>
  </si>
  <si>
    <t>2022-05-13T22:42:14.471493</t>
  </si>
  <si>
    <t>2022-05-14T11:18:05.136553</t>
  </si>
  <si>
    <t>2022-05-14T12:42:51.225915</t>
  </si>
  <si>
    <t>2022-05-16T08:35:43.096820</t>
  </si>
  <si>
    <t>2022-05-16T13:10:08.429738</t>
  </si>
  <si>
    <t>April</t>
  </si>
  <si>
    <t>May</t>
  </si>
  <si>
    <t>££ in</t>
  </si>
  <si>
    <t>Average Miles</t>
  </si>
  <si>
    <t>££out</t>
  </si>
  <si>
    <t>Date</t>
  </si>
  <si>
    <t>help</t>
  </si>
  <si>
    <t>KP</t>
  </si>
  <si>
    <t>charger issues</t>
  </si>
  <si>
    <t>Zapmap support</t>
  </si>
  <si>
    <t>found other places, instructed to leave car for 15 minutes and try again on 22kw charger (50kw seemed to be source)</t>
  </si>
  <si>
    <t>AJ</t>
  </si>
  <si>
    <t>AC</t>
  </si>
  <si>
    <t>registration issues</t>
  </si>
  <si>
    <t>resent email from tmf page</t>
  </si>
  <si>
    <t>CV</t>
  </si>
  <si>
    <t>alert query</t>
  </si>
  <si>
    <t>noted, calmed user</t>
  </si>
  <si>
    <t>impossoble to charge</t>
  </si>
  <si>
    <t>Money out</t>
  </si>
  <si>
    <t>Payee</t>
  </si>
  <si>
    <t>Category</t>
  </si>
  <si>
    <t>TMF</t>
  </si>
  <si>
    <t>Renault Finance</t>
  </si>
  <si>
    <t>CMS</t>
  </si>
  <si>
    <t>Platform</t>
  </si>
  <si>
    <t>Batteries</t>
  </si>
  <si>
    <t>Charging</t>
  </si>
  <si>
    <t>08Direct</t>
  </si>
  <si>
    <t>Telephone</t>
  </si>
  <si>
    <t>Trakm8</t>
  </si>
  <si>
    <t>Sue</t>
  </si>
  <si>
    <t>Central</t>
  </si>
  <si>
    <t>Tisbury Motors</t>
  </si>
  <si>
    <t>Maintenance</t>
  </si>
  <si>
    <t>Cath</t>
  </si>
  <si>
    <t>Grant</t>
  </si>
  <si>
    <t xml:space="preserve">Julie </t>
  </si>
  <si>
    <t>AMD</t>
  </si>
  <si>
    <t>??</t>
  </si>
  <si>
    <t>Balance:</t>
  </si>
  <si>
    <t>Telematics</t>
  </si>
  <si>
    <t>Total</t>
  </si>
  <si>
    <t>Check Total</t>
  </si>
  <si>
    <t>Categories</t>
  </si>
  <si>
    <t>Monthly</t>
  </si>
  <si>
    <t>June</t>
  </si>
  <si>
    <t>July</t>
  </si>
  <si>
    <t>August</t>
  </si>
  <si>
    <t>Remove grant</t>
  </si>
  <si>
    <t>Miles travelled</t>
  </si>
  <si>
    <t>Hours avg</t>
  </si>
  <si>
    <t>Miles avg</t>
  </si>
  <si>
    <t>Co2 Ice average</t>
  </si>
  <si>
    <t>Wiltshire Council</t>
  </si>
  <si>
    <t>Rescoop</t>
  </si>
  <si>
    <t>Naturesave</t>
  </si>
  <si>
    <t>General Insurance</t>
  </si>
  <si>
    <t>Clegg Gifford</t>
  </si>
  <si>
    <t>Insurance</t>
  </si>
  <si>
    <t>Gustavo Montes de Oca</t>
  </si>
  <si>
    <t>Co-op Dues</t>
  </si>
  <si>
    <t>Electricity</t>
  </si>
  <si>
    <t>Minus Grant</t>
  </si>
  <si>
    <t xml:space="preserve">Annual </t>
  </si>
  <si>
    <t>September</t>
  </si>
  <si>
    <t xml:space="preserve">Forward budget </t>
  </si>
  <si>
    <t xml:space="preserve">Balance: </t>
  </si>
  <si>
    <t>Members and breakdown</t>
  </si>
  <si>
    <t>Elektra/ Sparky split</t>
  </si>
  <si>
    <t>MS</t>
  </si>
  <si>
    <t>starting issue</t>
  </si>
  <si>
    <t>user arrived early and car opened but could not start ignition. Looks like their booking didn't start.</t>
  </si>
  <si>
    <t>19/05/2022</t>
  </si>
  <si>
    <t>User initials</t>
  </si>
  <si>
    <t>Electra</t>
  </si>
  <si>
    <t>Sparky</t>
  </si>
  <si>
    <t>AF64XMZ</t>
  </si>
  <si>
    <t>HG67AXF</t>
  </si>
  <si>
    <t>Front Tyres</t>
  </si>
  <si>
    <t>Rear Tyres</t>
  </si>
  <si>
    <t>195/55 R16</t>
  </si>
  <si>
    <t>To Do</t>
  </si>
  <si>
    <t>Concessions/ Standard breakdown</t>
  </si>
  <si>
    <t>Balance minus salaries from grant</t>
  </si>
  <si>
    <t>Balance</t>
  </si>
  <si>
    <t>Budget</t>
  </si>
  <si>
    <t>23/05/2022</t>
  </si>
  <si>
    <t>Opening car</t>
  </si>
  <si>
    <t>Just called, by the time we called, she had resolved - DATA issue</t>
  </si>
  <si>
    <t>User couldn't access car, suspects phone data</t>
  </si>
  <si>
    <t>24/05/2022</t>
  </si>
  <si>
    <t>extend booking</t>
  </si>
  <si>
    <t>contact</t>
  </si>
  <si>
    <t>FB</t>
  </si>
  <si>
    <t>LD</t>
  </si>
  <si>
    <t>EL</t>
  </si>
  <si>
    <t>email</t>
  </si>
  <si>
    <t>car dash</t>
  </si>
  <si>
    <t>FB - personal</t>
  </si>
  <si>
    <t>interface</t>
  </si>
  <si>
    <t>Notes</t>
  </si>
  <si>
    <t>if a user was the last user of the car, they can still access car early, thinking they've started booking, but because early, booking hasn't started.</t>
  </si>
  <si>
    <t>call</t>
  </si>
  <si>
    <t>22/05/2022</t>
  </si>
  <si>
    <t>buying hours</t>
  </si>
  <si>
    <t>did sample purchase from website, it worked. Have asked now whether they were using app</t>
  </si>
  <si>
    <t>website</t>
  </si>
  <si>
    <t>website/app</t>
  </si>
  <si>
    <t>2022-05-16T15:00:00.000</t>
  </si>
  <si>
    <t>2022-05-16T22:00:00.000</t>
  </si>
  <si>
    <t>2022-05-16T14:58:18.580607</t>
  </si>
  <si>
    <t>2022-05-16T22:07:30.821134</t>
  </si>
  <si>
    <t>2022-05-18T08:15:00.000</t>
  </si>
  <si>
    <t>2022-05-18T12:30:00.000</t>
  </si>
  <si>
    <t>2022-05-18T08:28:41.591761</t>
  </si>
  <si>
    <t>2022-05-18T12:23:02.341306</t>
  </si>
  <si>
    <t>2022-05-18T11:30:00.000</t>
  </si>
  <si>
    <t>2022-05-18T15:15:00.000</t>
  </si>
  <si>
    <t>2022-05-18T11:32:19.570216</t>
  </si>
  <si>
    <t>2022-05-18T15:23:33.102949</t>
  </si>
  <si>
    <t>2022-05-19T14:00:00.000</t>
  </si>
  <si>
    <t>2022-05-19T22:30:00.000</t>
  </si>
  <si>
    <t>2022-05-19T13:55:52.310019</t>
  </si>
  <si>
    <t>2022-05-19T21:52:47.632677</t>
  </si>
  <si>
    <t>2022-05-20T17:35:00.000</t>
  </si>
  <si>
    <t>2022-05-20T23:55:00.000</t>
  </si>
  <si>
    <t>2022-05-20T17:35:35.664911</t>
  </si>
  <si>
    <t>2022-05-20T23:19:23.911333</t>
  </si>
  <si>
    <t>2022-05-21T11:06:00.000</t>
  </si>
  <si>
    <t>2022-05-21T13:31:00.000</t>
  </si>
  <si>
    <t>2022-05-21T11:06:26.538647</t>
  </si>
  <si>
    <t>2022-05-21T13:48:15.554417</t>
  </si>
  <si>
    <t>2022-05-23T08:30:00.000</t>
  </si>
  <si>
    <t>2022-05-23T20:30:00.000</t>
  </si>
  <si>
    <t>2022-05-23T08:39:06.859580</t>
  </si>
  <si>
    <t>2022-05-23T20:28:36.028252</t>
  </si>
  <si>
    <t>2022-05-23T17:15:00.000</t>
  </si>
  <si>
    <t>2022-05-23T20:00:00.000</t>
  </si>
  <si>
    <t>2022-05-23T17:45:11.493582</t>
  </si>
  <si>
    <t>2022-05-23T20:13:34.989437</t>
  </si>
  <si>
    <t>2022-05-24T08:30:00.000</t>
  </si>
  <si>
    <t>2022-05-24T15:15:00.000</t>
  </si>
  <si>
    <t>2022-05-24T08:40:18.849502</t>
  </si>
  <si>
    <t>2022-05-24T14:08:16.412467</t>
  </si>
  <si>
    <t>2022-05-25T11:00:00.000</t>
  </si>
  <si>
    <t>2022-05-25T14:00:00.000</t>
  </si>
  <si>
    <t>2022-05-25T11:18:37.741160</t>
  </si>
  <si>
    <t>2022-05-25T15:58:04.942072</t>
  </si>
  <si>
    <t>2022-05-26T18:00:00.000</t>
  </si>
  <si>
    <t>2022-05-26T22:30:00.000</t>
  </si>
  <si>
    <t>2022-05-26T18:26:01.581844</t>
  </si>
  <si>
    <t>2022-05-26T21:59:43.049751</t>
  </si>
  <si>
    <t>2022-05-28T10:45:00.000</t>
  </si>
  <si>
    <t>2022-05-28T15:00:00.000</t>
  </si>
  <si>
    <t>2022-05-28T11:00:08.324745</t>
  </si>
  <si>
    <t>2022-05-28T13:54:06.642384</t>
  </si>
  <si>
    <t>2022-05-29T09:15:00.000</t>
  </si>
  <si>
    <t>2022-05-29T10:45:00.000</t>
  </si>
  <si>
    <t>2022-05-29T09:14:58.484711</t>
  </si>
  <si>
    <t>2022-05-29T10:40:15.642882</t>
  </si>
  <si>
    <t>2022-05-31T08:00:00.000</t>
  </si>
  <si>
    <t>2022-05-31T19:00:00.000</t>
  </si>
  <si>
    <t>2022-05-31T08:22:31.648678</t>
  </si>
  <si>
    <t>2022-05-31T19:23:58.452990</t>
  </si>
  <si>
    <t>2022-05-31T22:18:00.000</t>
  </si>
  <si>
    <t>2022-05-31T23:18:00.000</t>
  </si>
  <si>
    <t>2022-05-31T22:25:49.485103</t>
  </si>
  <si>
    <t>2022-05-31T22:29:06.395524</t>
  </si>
  <si>
    <t>Number of Hires total</t>
  </si>
  <si>
    <t>Hires Nadder</t>
  </si>
  <si>
    <t>Hires Village</t>
  </si>
  <si>
    <t>Hire Village</t>
  </si>
  <si>
    <t>Hire Nadder</t>
  </si>
  <si>
    <t>14/06/2022</t>
  </si>
  <si>
    <t>car access (fob)</t>
  </si>
  <si>
    <t>phone/whatsapp</t>
  </si>
  <si>
    <t>fob/app</t>
  </si>
  <si>
    <t>looks like fob didn't work for access, but app did</t>
  </si>
  <si>
    <t>15/06/2022</t>
  </si>
  <si>
    <t>charger cable stuck</t>
  </si>
  <si>
    <t>phone (missed) email</t>
  </si>
  <si>
    <t>charger/car</t>
  </si>
  <si>
    <t>charger cable stuck, ended up leaving it</t>
  </si>
  <si>
    <t>Action</t>
  </si>
  <si>
    <t>Alan helped. Gus followed up to check if had enough charge for the day. Turned board in Nadder Centre Off and On - all switches) then rebooted from EO app)</t>
  </si>
  <si>
    <t>BP</t>
  </si>
  <si>
    <t>16/06/2022</t>
  </si>
  <si>
    <t>GM</t>
  </si>
  <si>
    <t>GM following up</t>
  </si>
  <si>
    <t>charger/EO</t>
  </si>
  <si>
    <t>Overnight the charger switch flipped again. Came in to test with my car. Noticed EO had not logged any electricity going in at 18:11 which was when I managed to connect the car yesterday - it said it was receiving a charge.. Today turned off and on again.. my car charged fine and it logged on EO. Now connected Sparky with my cable (EO is registering now).</t>
  </si>
  <si>
    <t>in future- can release cable from EO portal</t>
  </si>
  <si>
    <t>Village car park not charging</t>
  </si>
  <si>
    <t>control centre</t>
  </si>
  <si>
    <t>charger</t>
  </si>
  <si>
    <t>car parked and connected to wrong charger</t>
  </si>
  <si>
    <t xml:space="preserve">need to follow up with user M+C </t>
  </si>
  <si>
    <t xml:space="preserve">GM </t>
  </si>
  <si>
    <t>Nadder not charging</t>
  </si>
  <si>
    <t>power cycled (EO did firmware ubpdate) - Rebooted. Seems to be working now</t>
  </si>
  <si>
    <t>18/06/2022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</si>
</sst>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£-809]#,##0.00"/>
    <numFmt numFmtId="166" formatCode="[$£-809]#,##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5" borderId="4" applyNumberFormat="0" applyFont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 applyNumberFormat="1"/>
    <xf numFmtId="0" fontId="0" fillId="2" borderId="0" xfId="0" applyNumberFormat="1" applyFill="1"/>
    <xf numFmtId="0" fontId="0" fillId="3" borderId="0" xfId="0" applyNumberFormat="1" applyFill="1"/>
    <xf numFmtId="164" fontId="0" fillId="0" borderId="0" xfId="0" applyNumberFormat="1"/>
    <xf numFmtId="2" fontId="0" fillId="0" borderId="0" xfId="0" applyNumberFormat="1"/>
    <xf numFmtId="0" fontId="0" fillId="0" borderId="0" xfId="0"/>
    <xf numFmtId="0" fontId="0" fillId="4" borderId="0" xfId="0" applyNumberFormat="1" applyFill="1"/>
    <xf numFmtId="0" fontId="0" fillId="0" borderId="1" xfId="0" applyNumberFormat="1" applyBorder="1"/>
    <xf numFmtId="164" fontId="0" fillId="0" borderId="2" xfId="0" applyNumberFormat="1" applyBorder="1"/>
    <xf numFmtId="0" fontId="0" fillId="3" borderId="2" xfId="0" applyNumberFormat="1" applyFill="1" applyBorder="1"/>
    <xf numFmtId="0" fontId="0" fillId="0" borderId="2" xfId="0" applyNumberFormat="1" applyBorder="1"/>
    <xf numFmtId="0" fontId="0" fillId="0" borderId="3" xfId="0" applyNumberFormat="1" applyBorder="1"/>
    <xf numFmtId="165" fontId="0" fillId="0" borderId="0" xfId="0" applyNumberFormat="1"/>
    <xf numFmtId="0" fontId="0" fillId="0" borderId="0" xfId="0" applyNumberFormat="1" applyBorder="1"/>
    <xf numFmtId="164" fontId="0" fillId="0" borderId="0" xfId="0" applyNumberFormat="1" applyBorder="1"/>
    <xf numFmtId="0" fontId="0" fillId="3" borderId="0" xfId="0" applyNumberFormat="1" applyFill="1" applyBorder="1"/>
    <xf numFmtId="0" fontId="3" fillId="0" borderId="0" xfId="2" applyNumberFormat="1"/>
    <xf numFmtId="0" fontId="4" fillId="5" borderId="4" xfId="1" applyNumberFormat="1" applyFont="1"/>
    <xf numFmtId="0" fontId="0" fillId="0" borderId="2" xfId="0" applyBorder="1"/>
    <xf numFmtId="0" fontId="0" fillId="0" borderId="5" xfId="0" applyBorder="1"/>
    <xf numFmtId="0" fontId="0" fillId="0" borderId="0" xfId="0" applyNumberFormat="1" applyFill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66" fontId="0" fillId="0" borderId="2" xfId="0" applyNumberFormat="1" applyBorder="1"/>
    <xf numFmtId="0" fontId="0" fillId="2" borderId="0" xfId="0" applyFill="1"/>
    <xf numFmtId="0" fontId="0" fillId="0" borderId="0" xfId="0" applyFill="1"/>
  </cellXfs>
  <cellStyles count="3">
    <cellStyle name="Explanatory Text" xfId="2" builtinId="53"/>
    <cellStyle name="Normal" xfId="0" builtinId="0"/>
    <cellStyle name="Note" xfId="1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Hires</a:t>
            </a:r>
          </a:p>
        </c:rich>
      </c:tx>
      <c:layout>
        <c:manualLayout>
          <c:xMode val="edge"/>
          <c:yMode val="edge"/>
          <c:x val="0.37522900262467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5782407407407409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Number of HIres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data'!$C$3:$C$10</c:f>
              <c:numCache>
                <c:formatCode>General</c:formatCode>
                <c:ptCount val="8"/>
                <c:pt idx="0">
                  <c:v>26</c:v>
                </c:pt>
                <c:pt idx="1">
                  <c:v>21</c:v>
                </c:pt>
                <c:pt idx="2">
                  <c:v>45</c:v>
                </c:pt>
                <c:pt idx="3">
                  <c:v>10</c:v>
                </c:pt>
                <c:pt idx="4">
                  <c:v>19</c:v>
                </c:pt>
                <c:pt idx="5">
                  <c:v>32</c:v>
                </c:pt>
                <c:pt idx="6">
                  <c:v>38</c:v>
                </c:pt>
                <c:pt idx="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E-4BD3-BB1F-54CB44A56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04079"/>
        <c:axId val="40404495"/>
      </c:lineChart>
      <c:catAx>
        <c:axId val="4040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4495"/>
        <c:crosses val="autoZero"/>
        <c:auto val="1"/>
        <c:lblAlgn val="ctr"/>
        <c:lblOffset val="100"/>
        <c:noMultiLvlLbl val="0"/>
      </c:catAx>
      <c:valAx>
        <c:axId val="4040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Distance Travelled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data'!$H$3:$H$10</c:f>
              <c:numCache>
                <c:formatCode>General</c:formatCode>
                <c:ptCount val="8"/>
                <c:pt idx="0">
                  <c:v>1178.2480000000055</c:v>
                </c:pt>
                <c:pt idx="1">
                  <c:v>850.70199999999011</c:v>
                </c:pt>
                <c:pt idx="2">
                  <c:v>1609.5819999999992</c:v>
                </c:pt>
                <c:pt idx="3">
                  <c:v>364.49800000000994</c:v>
                </c:pt>
                <c:pt idx="4">
                  <c:v>833.65199999999913</c:v>
                </c:pt>
                <c:pt idx="5">
                  <c:v>2337.2759999999971</c:v>
                </c:pt>
                <c:pt idx="6">
                  <c:v>2516.393999999998</c:v>
                </c:pt>
                <c:pt idx="7">
                  <c:v>2034.0339999999937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C-4CD7-B44E-53506C23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182655"/>
        <c:axId val="664187231"/>
      </c:lineChart>
      <c:catAx>
        <c:axId val="66418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87231"/>
        <c:crosses val="autoZero"/>
        <c:auto val="1"/>
        <c:lblAlgn val="ctr"/>
        <c:lblOffset val="100"/>
        <c:noMultiLvlLbl val="0"/>
      </c:catAx>
      <c:valAx>
        <c:axId val="66418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82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9486111111111112"/>
          <c:w val="0.8901968503937007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Revenue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data'!$I$3:$I$10</c:f>
              <c:numCache>
                <c:formatCode>[$£-809]#,##0.00</c:formatCode>
                <c:ptCount val="8"/>
                <c:pt idx="0">
                  <c:v>362</c:v>
                </c:pt>
                <c:pt idx="1">
                  <c:v>230</c:v>
                </c:pt>
                <c:pt idx="2">
                  <c:v>401</c:v>
                </c:pt>
                <c:pt idx="3">
                  <c:v>337</c:v>
                </c:pt>
                <c:pt idx="4">
                  <c:v>156.57</c:v>
                </c:pt>
                <c:pt idx="5">
                  <c:v>489</c:v>
                </c:pt>
                <c:pt idx="6">
                  <c:v>605</c:v>
                </c:pt>
                <c:pt idx="7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9-4131-92F7-137C90ED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502607"/>
        <c:axId val="635502191"/>
      </c:lineChart>
      <c:catAx>
        <c:axId val="63550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2191"/>
        <c:crosses val="autoZero"/>
        <c:auto val="1"/>
        <c:lblAlgn val="ctr"/>
        <c:lblOffset val="100"/>
        <c:noMultiLvlLbl val="0"/>
      </c:catAx>
      <c:valAx>
        <c:axId val="63550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£-8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10870516185477"/>
          <c:y val="0.19486111111111112"/>
          <c:w val="0.88389129483814521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Average Hours per use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data'!$A$3:$A$15</c:f>
              <c:strCache>
                <c:ptCount val="1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</c:strCache>
            </c:strRef>
          </c:cat>
          <c:val>
            <c:numRef>
              <c:f>'bookings data'!$N$3:$N$10</c:f>
              <c:numCache>
                <c:formatCode>0.00</c:formatCode>
                <c:ptCount val="8"/>
                <c:pt idx="0">
                  <c:v>5.713461538461539</c:v>
                </c:pt>
                <c:pt idx="1">
                  <c:v>7.6547619047619051</c:v>
                </c:pt>
                <c:pt idx="2">
                  <c:v>4.051111111111112</c:v>
                </c:pt>
                <c:pt idx="3">
                  <c:v>2.9716666666666667</c:v>
                </c:pt>
                <c:pt idx="4">
                  <c:v>4.3333333333333348</c:v>
                </c:pt>
                <c:pt idx="5">
                  <c:v>6.5848958333333343</c:v>
                </c:pt>
                <c:pt idx="6">
                  <c:v>6.8824561403508779</c:v>
                </c:pt>
                <c:pt idx="7">
                  <c:v>4.9612745098039222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6-4909-9A25-22BFE438C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456047"/>
        <c:axId val="1054456463"/>
      </c:lineChart>
      <c:catAx>
        <c:axId val="105445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456463"/>
        <c:crosses val="autoZero"/>
        <c:auto val="1"/>
        <c:lblAlgn val="ctr"/>
        <c:lblOffset val="100"/>
        <c:noMultiLvlLbl val="0"/>
      </c:catAx>
      <c:valAx>
        <c:axId val="105445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456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Miles per hire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data'!$O$3:$O$10</c:f>
              <c:numCache>
                <c:formatCode>General</c:formatCode>
                <c:ptCount val="8"/>
                <c:pt idx="0">
                  <c:v>33.657142857142858</c:v>
                </c:pt>
                <c:pt idx="1">
                  <c:v>40.509619047618578</c:v>
                </c:pt>
                <c:pt idx="2">
                  <c:v>35.768488888888868</c:v>
                </c:pt>
                <c:pt idx="3">
                  <c:v>36.449800000000991</c:v>
                </c:pt>
                <c:pt idx="4">
                  <c:v>43.876421052631535</c:v>
                </c:pt>
                <c:pt idx="5">
                  <c:v>73.03987499999991</c:v>
                </c:pt>
                <c:pt idx="6">
                  <c:v>66.220894736842055</c:v>
                </c:pt>
                <c:pt idx="7">
                  <c:v>59.824529411764523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5-4F6C-90EA-30F28F16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283327"/>
        <c:axId val="659280415"/>
      </c:lineChart>
      <c:catAx>
        <c:axId val="65928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80415"/>
        <c:crosses val="autoZero"/>
        <c:auto val="1"/>
        <c:lblAlgn val="ctr"/>
        <c:lblOffset val="100"/>
        <c:noMultiLvlLbl val="0"/>
      </c:catAx>
      <c:valAx>
        <c:axId val="65928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83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Expenditures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data'!$J$3:$J$10</c:f>
              <c:numCache>
                <c:formatCode>[$£-809]#,##0.00</c:formatCode>
                <c:ptCount val="8"/>
                <c:pt idx="0">
                  <c:v>3883.56</c:v>
                </c:pt>
                <c:pt idx="1">
                  <c:v>346.94</c:v>
                </c:pt>
                <c:pt idx="2">
                  <c:v>5340.57</c:v>
                </c:pt>
                <c:pt idx="3">
                  <c:v>324.45</c:v>
                </c:pt>
                <c:pt idx="4">
                  <c:v>742.3599999999999</c:v>
                </c:pt>
                <c:pt idx="5">
                  <c:v>381.51</c:v>
                </c:pt>
                <c:pt idx="6">
                  <c:v>216.29</c:v>
                </c:pt>
                <c:pt idx="7">
                  <c:v>219.45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5-49B2-876D-8D37F97E1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639680"/>
        <c:axId val="761640512"/>
      </c:lineChart>
      <c:catAx>
        <c:axId val="7616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40512"/>
        <c:crosses val="autoZero"/>
        <c:auto val="1"/>
        <c:lblAlgn val="ctr"/>
        <c:lblOffset val="100"/>
        <c:noMultiLvlLbl val="0"/>
      </c:catAx>
      <c:valAx>
        <c:axId val="7616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£-8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3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Hours of Hire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data'!$F$3:$F$10</c:f>
              <c:numCache>
                <c:formatCode>0.0</c:formatCode>
                <c:ptCount val="8"/>
                <c:pt idx="0">
                  <c:v>148.55000000000001</c:v>
                </c:pt>
                <c:pt idx="1">
                  <c:v>160.75</c:v>
                </c:pt>
                <c:pt idx="2">
                  <c:v>182.30000000000004</c:v>
                </c:pt>
                <c:pt idx="3">
                  <c:v>29.716666666666665</c:v>
                </c:pt>
                <c:pt idx="4">
                  <c:v>82.333333333333357</c:v>
                </c:pt>
                <c:pt idx="5">
                  <c:v>210.7166666666667</c:v>
                </c:pt>
                <c:pt idx="6">
                  <c:v>261.53333333333336</c:v>
                </c:pt>
                <c:pt idx="7">
                  <c:v>168.68333333333337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4-4D07-A336-2C75015B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200287"/>
        <c:axId val="632200703"/>
      </c:lineChart>
      <c:catAx>
        <c:axId val="63220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200703"/>
        <c:crosses val="autoZero"/>
        <c:auto val="1"/>
        <c:lblAlgn val="ctr"/>
        <c:lblOffset val="100"/>
        <c:noMultiLvlLbl val="0"/>
      </c:catAx>
      <c:valAx>
        <c:axId val="63220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20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Distance Travelled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data'!$H$3:$H$10</c:f>
              <c:numCache>
                <c:formatCode>General</c:formatCode>
                <c:ptCount val="8"/>
                <c:pt idx="0">
                  <c:v>1178.2480000000055</c:v>
                </c:pt>
                <c:pt idx="1">
                  <c:v>850.70199999999011</c:v>
                </c:pt>
                <c:pt idx="2">
                  <c:v>1609.5819999999992</c:v>
                </c:pt>
                <c:pt idx="3">
                  <c:v>364.49800000000994</c:v>
                </c:pt>
                <c:pt idx="4">
                  <c:v>833.65199999999913</c:v>
                </c:pt>
                <c:pt idx="5">
                  <c:v>2337.2759999999971</c:v>
                </c:pt>
                <c:pt idx="6">
                  <c:v>2516.393999999998</c:v>
                </c:pt>
                <c:pt idx="7">
                  <c:v>2034.0339999999937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9D-4206-AF88-14A89D50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182655"/>
        <c:axId val="664187231"/>
      </c:lineChart>
      <c:catAx>
        <c:axId val="66418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87231"/>
        <c:crosses val="autoZero"/>
        <c:auto val="1"/>
        <c:lblAlgn val="ctr"/>
        <c:lblOffset val="100"/>
        <c:noMultiLvlLbl val="0"/>
      </c:catAx>
      <c:valAx>
        <c:axId val="66418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82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9486111111111112"/>
          <c:w val="0.8901968503937007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Revenue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data'!$I$3:$I$10</c:f>
              <c:numCache>
                <c:formatCode>[$£-809]#,##0.00</c:formatCode>
                <c:ptCount val="8"/>
                <c:pt idx="0">
                  <c:v>362</c:v>
                </c:pt>
                <c:pt idx="1">
                  <c:v>230</c:v>
                </c:pt>
                <c:pt idx="2">
                  <c:v>401</c:v>
                </c:pt>
                <c:pt idx="3">
                  <c:v>337</c:v>
                </c:pt>
                <c:pt idx="4">
                  <c:v>156.57</c:v>
                </c:pt>
                <c:pt idx="5">
                  <c:v>489</c:v>
                </c:pt>
                <c:pt idx="6">
                  <c:v>605</c:v>
                </c:pt>
                <c:pt idx="7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D-444C-86C6-C469E907F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502607"/>
        <c:axId val="635502191"/>
      </c:lineChart>
      <c:catAx>
        <c:axId val="63550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2191"/>
        <c:crosses val="autoZero"/>
        <c:auto val="1"/>
        <c:lblAlgn val="ctr"/>
        <c:lblOffset val="100"/>
        <c:noMultiLvlLbl val="0"/>
      </c:catAx>
      <c:valAx>
        <c:axId val="63550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£-8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10870516185477"/>
          <c:y val="0.19486111111111112"/>
          <c:w val="0.88389129483814521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Average Hours per use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data'!$A$3:$A$15</c:f>
              <c:strCache>
                <c:ptCount val="1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</c:strCache>
            </c:strRef>
          </c:cat>
          <c:val>
            <c:numRef>
              <c:f>'bookings data'!$N$3:$N$10</c:f>
              <c:numCache>
                <c:formatCode>0.00</c:formatCode>
                <c:ptCount val="8"/>
                <c:pt idx="0">
                  <c:v>5.713461538461539</c:v>
                </c:pt>
                <c:pt idx="1">
                  <c:v>7.6547619047619051</c:v>
                </c:pt>
                <c:pt idx="2">
                  <c:v>4.051111111111112</c:v>
                </c:pt>
                <c:pt idx="3">
                  <c:v>2.9716666666666667</c:v>
                </c:pt>
                <c:pt idx="4">
                  <c:v>4.3333333333333348</c:v>
                </c:pt>
                <c:pt idx="5">
                  <c:v>6.5848958333333343</c:v>
                </c:pt>
                <c:pt idx="6">
                  <c:v>6.8824561403508779</c:v>
                </c:pt>
                <c:pt idx="7">
                  <c:v>4.9612745098039222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FF-43CD-B3C8-3EDDCC0F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456047"/>
        <c:axId val="1054456463"/>
      </c:lineChart>
      <c:catAx>
        <c:axId val="105445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456463"/>
        <c:crosses val="autoZero"/>
        <c:auto val="1"/>
        <c:lblAlgn val="ctr"/>
        <c:lblOffset val="100"/>
        <c:noMultiLvlLbl val="0"/>
      </c:catAx>
      <c:valAx>
        <c:axId val="105445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456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 Miles per hire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data'!$O$3:$O$10</c:f>
              <c:numCache>
                <c:formatCode>General</c:formatCode>
                <c:ptCount val="8"/>
                <c:pt idx="0">
                  <c:v>33.657142857142858</c:v>
                </c:pt>
                <c:pt idx="1">
                  <c:v>40.509619047618578</c:v>
                </c:pt>
                <c:pt idx="2">
                  <c:v>35.768488888888868</c:v>
                </c:pt>
                <c:pt idx="3">
                  <c:v>36.449800000000991</c:v>
                </c:pt>
                <c:pt idx="4">
                  <c:v>43.876421052631535</c:v>
                </c:pt>
                <c:pt idx="5">
                  <c:v>73.03987499999991</c:v>
                </c:pt>
                <c:pt idx="6">
                  <c:v>66.220894736842055</c:v>
                </c:pt>
                <c:pt idx="7">
                  <c:v>59.824529411764523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4-4C9E-9047-CF64956D4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283327"/>
        <c:axId val="659280415"/>
      </c:lineChart>
      <c:catAx>
        <c:axId val="65928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80415"/>
        <c:crosses val="autoZero"/>
        <c:auto val="1"/>
        <c:lblAlgn val="ctr"/>
        <c:lblOffset val="100"/>
        <c:noMultiLvlLbl val="0"/>
      </c:catAx>
      <c:valAx>
        <c:axId val="65928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83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Expenditures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data'!$J$3:$J$10</c:f>
              <c:numCache>
                <c:formatCode>[$£-809]#,##0.00</c:formatCode>
                <c:ptCount val="8"/>
                <c:pt idx="0">
                  <c:v>3883.56</c:v>
                </c:pt>
                <c:pt idx="1">
                  <c:v>346.94</c:v>
                </c:pt>
                <c:pt idx="2">
                  <c:v>5340.57</c:v>
                </c:pt>
                <c:pt idx="3">
                  <c:v>324.45</c:v>
                </c:pt>
                <c:pt idx="4">
                  <c:v>742.3599999999999</c:v>
                </c:pt>
                <c:pt idx="5">
                  <c:v>381.51</c:v>
                </c:pt>
                <c:pt idx="6">
                  <c:v>216.29</c:v>
                </c:pt>
                <c:pt idx="7">
                  <c:v>219.45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E-42EB-9A1A-255F49A3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639680"/>
        <c:axId val="761640512"/>
      </c:lineChart>
      <c:catAx>
        <c:axId val="7616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40512"/>
        <c:crosses val="autoZero"/>
        <c:auto val="1"/>
        <c:lblAlgn val="ctr"/>
        <c:lblOffset val="100"/>
        <c:noMultiLvlLbl val="0"/>
      </c:catAx>
      <c:valAx>
        <c:axId val="7616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£-8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3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Hires</a:t>
            </a:r>
          </a:p>
        </c:rich>
      </c:tx>
      <c:layout>
        <c:manualLayout>
          <c:xMode val="edge"/>
          <c:yMode val="edge"/>
          <c:x val="0.37522900262467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5782407407407409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v>Number of HIres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data'!$C$3:$C$10</c:f>
              <c:numCache>
                <c:formatCode>General</c:formatCode>
                <c:ptCount val="8"/>
                <c:pt idx="0">
                  <c:v>26</c:v>
                </c:pt>
                <c:pt idx="1">
                  <c:v>21</c:v>
                </c:pt>
                <c:pt idx="2">
                  <c:v>45</c:v>
                </c:pt>
                <c:pt idx="3">
                  <c:v>10</c:v>
                </c:pt>
                <c:pt idx="4">
                  <c:v>19</c:v>
                </c:pt>
                <c:pt idx="5">
                  <c:v>32</c:v>
                </c:pt>
                <c:pt idx="6">
                  <c:v>38</c:v>
                </c:pt>
                <c:pt idx="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3-4095-B759-8A49CB51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04079"/>
        <c:axId val="40404495"/>
      </c:lineChart>
      <c:catAx>
        <c:axId val="4040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4495"/>
        <c:crosses val="autoZero"/>
        <c:auto val="1"/>
        <c:lblAlgn val="ctr"/>
        <c:lblOffset val="100"/>
        <c:noMultiLvlLbl val="0"/>
      </c:catAx>
      <c:valAx>
        <c:axId val="4040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Hours of Hire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'bookings data'!$A$3:$A$10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'bookings data'!$F$3:$F$10</c:f>
              <c:numCache>
                <c:formatCode>0.0</c:formatCode>
                <c:ptCount val="8"/>
                <c:pt idx="0">
                  <c:v>148.55000000000001</c:v>
                </c:pt>
                <c:pt idx="1">
                  <c:v>160.75</c:v>
                </c:pt>
                <c:pt idx="2">
                  <c:v>182.30000000000004</c:v>
                </c:pt>
                <c:pt idx="3">
                  <c:v>29.716666666666665</c:v>
                </c:pt>
                <c:pt idx="4">
                  <c:v>82.333333333333357</c:v>
                </c:pt>
                <c:pt idx="5">
                  <c:v>210.7166666666667</c:v>
                </c:pt>
                <c:pt idx="6">
                  <c:v>261.53333333333336</c:v>
                </c:pt>
                <c:pt idx="7">
                  <c:v>168.68333333333337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A-4E4E-81D4-756CF2BB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200287"/>
        <c:axId val="632200703"/>
      </c:lineChart>
      <c:catAx>
        <c:axId val="63220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200703"/>
        <c:crosses val="autoZero"/>
        <c:auto val="1"/>
        <c:lblAlgn val="ctr"/>
        <c:lblOffset val="100"/>
        <c:noMultiLvlLbl val="0"/>
      </c:catAx>
      <c:valAx>
        <c:axId val="63220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20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35</xdr:row>
      <xdr:rowOff>21430</xdr:rowOff>
    </xdr:from>
    <xdr:to>
      <xdr:col>15</xdr:col>
      <xdr:colOff>199231</xdr:colOff>
      <xdr:row>48</xdr:row>
      <xdr:rowOff>137318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A1943B-2188-479F-AFCB-B6F4C1FD7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414338</xdr:colOff>
      <xdr:row>34</xdr:row>
      <xdr:rowOff>194470</xdr:rowOff>
    </xdr:from>
    <xdr:to>
      <xdr:col>28</xdr:col>
      <xdr:colOff>154781</xdr:colOff>
      <xdr:row>49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21FB2F-0D98-4E4E-9DDE-756CCFA8A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515938</xdr:colOff>
      <xdr:row>35</xdr:row>
      <xdr:rowOff>66674</xdr:rowOff>
    </xdr:from>
    <xdr:to>
      <xdr:col>21</xdr:col>
      <xdr:colOff>639763</xdr:colOff>
      <xdr:row>47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137A18-3B8E-485B-A2D0-95289BD0F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0</xdr:row>
      <xdr:rowOff>38100</xdr:rowOff>
    </xdr:from>
    <xdr:to>
      <xdr:col>22</xdr:col>
      <xdr:colOff>139700</xdr:colOff>
      <xdr:row>18</xdr:row>
      <xdr:rowOff>193675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22C0F8-37D6-42FA-A3FF-02B701F8F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273843</xdr:colOff>
      <xdr:row>21</xdr:row>
      <xdr:rowOff>95250</xdr:rowOff>
    </xdr:from>
    <xdr:to>
      <xdr:col>21</xdr:col>
      <xdr:colOff>333375</xdr:colOff>
      <xdr:row>34</xdr:row>
      <xdr:rowOff>83345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D96E7E-B612-4E3C-A1B5-9C7DA8179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119061</xdr:colOff>
      <xdr:row>21</xdr:row>
      <xdr:rowOff>83344</xdr:rowOff>
    </xdr:from>
    <xdr:to>
      <xdr:col>28</xdr:col>
      <xdr:colOff>428623</xdr:colOff>
      <xdr:row>34</xdr:row>
      <xdr:rowOff>59531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583A244-F039-4AF4-BFEE-242CF592C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261938</xdr:colOff>
      <xdr:row>0</xdr:row>
      <xdr:rowOff>59531</xdr:rowOff>
    </xdr:from>
    <xdr:to>
      <xdr:col>29</xdr:col>
      <xdr:colOff>250032</xdr:colOff>
      <xdr:row>18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3C9CA40-54C9-4D83-A61F-B59D068A9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292100</xdr:colOff>
      <xdr:row>1</xdr:row>
      <xdr:rowOff>146050</xdr:rowOff>
    </xdr:from>
    <xdr:to>
      <xdr:col>22</xdr:col>
      <xdr:colOff>241300</xdr:colOff>
      <xdr:row>24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EDD73-A83C-3864-3050-8AA8EA350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177800</xdr:colOff>
      <xdr:row>2</xdr:row>
      <xdr:rowOff>6350</xdr:rowOff>
    </xdr:from>
    <xdr:to>
      <xdr:col>30</xdr:col>
      <xdr:colOff>127000</xdr:colOff>
      <xdr:row>24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5E30C4-82B6-575A-D6F6-6BFC57AA0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406400</xdr:colOff>
      <xdr:row>25</xdr:row>
      <xdr:rowOff>120650</xdr:rowOff>
    </xdr:from>
    <xdr:to>
      <xdr:col>22</xdr:col>
      <xdr:colOff>355600</xdr:colOff>
      <xdr:row>35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059982-5FDF-9F73-AB5D-21E83A67D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88900</xdr:colOff>
      <xdr:row>25</xdr:row>
      <xdr:rowOff>184150</xdr:rowOff>
    </xdr:from>
    <xdr:to>
      <xdr:col>31</xdr:col>
      <xdr:colOff>38100</xdr:colOff>
      <xdr:row>35</xdr:row>
      <xdr:rowOff>82550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276473-22B7-8D99-C7F9-F9E22CEB0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635000</xdr:colOff>
      <xdr:row>1</xdr:row>
      <xdr:rowOff>104775</xdr:rowOff>
    </xdr:from>
    <xdr:to>
      <xdr:col>37</xdr:col>
      <xdr:colOff>539750</xdr:colOff>
      <xdr:row>24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B9A628-9B89-EE84-EDCF-8263C143B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269875</xdr:colOff>
      <xdr:row>26</xdr:row>
      <xdr:rowOff>0</xdr:rowOff>
    </xdr:from>
    <xdr:to>
      <xdr:col>38</xdr:col>
      <xdr:colOff>174625</xdr:colOff>
      <xdr:row>36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B55DDF-33E5-DE45-3602-F3C2BC814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115660</xdr:colOff>
      <xdr:row>37</xdr:row>
      <xdr:rowOff>84365</xdr:rowOff>
    </xdr:from>
    <xdr:to>
      <xdr:col>30</xdr:col>
      <xdr:colOff>605518</xdr:colOff>
      <xdr:row>45</xdr:row>
      <xdr:rowOff>174172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983E50-7E3E-96E0-B1B4-7FE7EAD24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463550</xdr:colOff>
      <xdr:row>0</xdr:row>
      <xdr:rowOff>12700</xdr:rowOff>
    </xdr:from>
    <xdr:to>
      <xdr:col>37</xdr:col>
      <xdr:colOff>425450</xdr:colOff>
      <xdr:row>26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F45D9D-519A-A149-0E21-8E12BA2EA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0500" y="12700"/>
          <a:ext cx="17792700" cy="511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8699-3717-41DE-A1BF-934B3E4E7E4A}">
  <dimension ref="A1:N30"/>
  <sheetViews>
    <sheetView zoomScale="80" zoomScaleNormal="80" workbookViewId="0">
      <selection activeCell="I13" sqref="I13"/>
    </sheetView>
  </sheetViews>
  <sheetFormatPr defaultColWidth="8.58203125" defaultRowHeight="15.5" x14ac:dyDescent="0.35"/>
  <cols>
    <col min="1" max="2" width="8.58203125" style="5"/>
    <col min="3" max="3" width="15.75" style="5" customWidth="1"/>
    <col min="4" max="4" width="12.25" style="5" customWidth="1"/>
    <col min="5" max="5" width="10.25" style="5" customWidth="1"/>
    <col min="6" max="6" width="13.5" style="5" customWidth="1"/>
    <col min="7" max="8" width="18.08203125" style="5" customWidth="1"/>
    <col min="9" max="9" width="8.58203125" style="5"/>
    <col min="10" max="11" width="14.33203125" style="5" customWidth="1"/>
    <col min="12" max="12" width="11.75" style="5" customWidth="1"/>
    <col min="13" max="16384" width="8.58203125" style="5"/>
  </cols>
  <sheetData>
    <row r="1" spans="1:13" x14ac:dyDescent="0.35">
      <c r="H1" s="5">
        <f>'bookings data'!M1</f>
        <v>163</v>
      </c>
    </row>
    <row r="2" spans="1:13" x14ac:dyDescent="0.35">
      <c r="C2" s="5" t="str">
        <f>'bookings data'!C2</f>
        <v>Number of Hires total</v>
      </c>
      <c r="D2" s="5" t="str">
        <f>'bookings data'!F2</f>
        <v>Hours of Hire</v>
      </c>
      <c r="E2" s="5" t="s">
        <v>909</v>
      </c>
      <c r="F2" s="5" t="str">
        <f>'bookings data'!H2</f>
        <v>Miles travelled</v>
      </c>
      <c r="G2" s="5" t="s">
        <v>910</v>
      </c>
      <c r="H2" s="5" t="str">
        <f>'bookings data'!M2</f>
        <v>CO2 saved</v>
      </c>
      <c r="I2" s="5" t="str">
        <f>'bookings data'!I2</f>
        <v>££ in</v>
      </c>
      <c r="J2" s="5" t="str">
        <f>'bookings data'!J2</f>
        <v>££out</v>
      </c>
      <c r="L2" s="5" t="s">
        <v>1031</v>
      </c>
      <c r="M2" s="5" t="s">
        <v>1030</v>
      </c>
    </row>
    <row r="3" spans="1:13" x14ac:dyDescent="0.35">
      <c r="A3" s="5" t="str">
        <f>'bookings data'!A3</f>
        <v>October</v>
      </c>
      <c r="C3" s="5">
        <f>'bookings data'!C3</f>
        <v>26</v>
      </c>
      <c r="D3" s="3">
        <f>'bookings data'!F3</f>
        <v>148.55000000000001</v>
      </c>
      <c r="E3" s="3">
        <f>'bookings data'!N3</f>
        <v>5.713461538461539</v>
      </c>
      <c r="F3" s="3">
        <f>'bookings data'!H3</f>
        <v>1178.2480000000055</v>
      </c>
      <c r="G3" s="3">
        <f>'bookings data'!O3</f>
        <v>33.657142857142858</v>
      </c>
      <c r="H3" s="3">
        <f>'bookings data'!M3</f>
        <v>64.018141333333631</v>
      </c>
      <c r="I3" s="12">
        <f>'bookings data'!I3</f>
        <v>362</v>
      </c>
      <c r="J3" s="12">
        <f>'bookings data'!J3</f>
        <v>3883.56</v>
      </c>
      <c r="L3" s="5">
        <f>'bookings data'!D3</f>
        <v>15</v>
      </c>
      <c r="M3" s="5">
        <f>'bookings data'!E3</f>
        <v>11</v>
      </c>
    </row>
    <row r="4" spans="1:13" x14ac:dyDescent="0.35">
      <c r="A4" s="5" t="str">
        <f>'bookings data'!A4</f>
        <v>November</v>
      </c>
      <c r="C4" s="5">
        <f>'bookings data'!C4</f>
        <v>21</v>
      </c>
      <c r="D4" s="3">
        <f>'bookings data'!F4</f>
        <v>160.75</v>
      </c>
      <c r="E4" s="3">
        <f>'bookings data'!N4</f>
        <v>7.6547619047619051</v>
      </c>
      <c r="F4" s="3">
        <f>'bookings data'!H4</f>
        <v>850.70199999999011</v>
      </c>
      <c r="G4" s="3">
        <f>'bookings data'!O4</f>
        <v>40.509619047618578</v>
      </c>
      <c r="H4" s="3">
        <f>'bookings data'!M4</f>
        <v>46.221475333332791</v>
      </c>
      <c r="I4" s="12">
        <f>'bookings data'!I4</f>
        <v>230</v>
      </c>
      <c r="J4" s="12">
        <f>'bookings data'!J4</f>
        <v>346.94</v>
      </c>
      <c r="L4" s="5">
        <f>'bookings data'!D4</f>
        <v>15</v>
      </c>
      <c r="M4" s="5">
        <f>'bookings data'!E4</f>
        <v>6</v>
      </c>
    </row>
    <row r="5" spans="1:13" x14ac:dyDescent="0.35">
      <c r="A5" s="5" t="str">
        <f>'bookings data'!A5</f>
        <v>December</v>
      </c>
      <c r="C5" s="5">
        <f>'bookings data'!C5</f>
        <v>45</v>
      </c>
      <c r="D5" s="3">
        <f>'bookings data'!F5</f>
        <v>182.30000000000004</v>
      </c>
      <c r="E5" s="3">
        <f>'bookings data'!N5</f>
        <v>4.051111111111112</v>
      </c>
      <c r="F5" s="3">
        <f>'bookings data'!H5</f>
        <v>1609.5819999999992</v>
      </c>
      <c r="G5" s="3">
        <f>'bookings data'!O5</f>
        <v>35.768488888888868</v>
      </c>
      <c r="H5" s="3">
        <f>'bookings data'!M5</f>
        <v>87.453955333333283</v>
      </c>
      <c r="I5" s="12">
        <f>'bookings data'!I5</f>
        <v>401</v>
      </c>
      <c r="J5" s="12">
        <f>'bookings data'!J5</f>
        <v>5340.57</v>
      </c>
      <c r="L5" s="5">
        <f>'bookings data'!D5</f>
        <v>31</v>
      </c>
      <c r="M5" s="5">
        <f>'bookings data'!E5</f>
        <v>14</v>
      </c>
    </row>
    <row r="6" spans="1:13" x14ac:dyDescent="0.35">
      <c r="A6" s="5" t="str">
        <f>'bookings data'!A6</f>
        <v>January</v>
      </c>
      <c r="C6" s="5">
        <f>'bookings data'!C6</f>
        <v>10</v>
      </c>
      <c r="D6" s="3">
        <f>'bookings data'!F6</f>
        <v>29.716666666666665</v>
      </c>
      <c r="E6" s="3">
        <f>'bookings data'!N6</f>
        <v>2.9716666666666667</v>
      </c>
      <c r="F6" s="3">
        <f>'bookings data'!H6</f>
        <v>364.49800000000994</v>
      </c>
      <c r="G6" s="3">
        <f>'bookings data'!O6</f>
        <v>36.449800000000991</v>
      </c>
      <c r="H6" s="3">
        <f>'bookings data'!M6</f>
        <v>19.804391333333875</v>
      </c>
      <c r="I6" s="12">
        <f>'bookings data'!I6</f>
        <v>337</v>
      </c>
      <c r="J6" s="12">
        <f>'bookings data'!J6</f>
        <v>324.45</v>
      </c>
      <c r="L6" s="5">
        <f>'bookings data'!D6</f>
        <v>4</v>
      </c>
      <c r="M6" s="5">
        <f>'bookings data'!E6</f>
        <v>6</v>
      </c>
    </row>
    <row r="7" spans="1:13" x14ac:dyDescent="0.35">
      <c r="A7" s="5" t="str">
        <f>'bookings data'!A7</f>
        <v>February</v>
      </c>
      <c r="C7" s="5">
        <f>'bookings data'!C7</f>
        <v>19</v>
      </c>
      <c r="D7" s="3">
        <f>'bookings data'!F7</f>
        <v>82.333333333333357</v>
      </c>
      <c r="E7" s="3">
        <f>'bookings data'!N7</f>
        <v>4.3333333333333348</v>
      </c>
      <c r="F7" s="3">
        <f>'bookings data'!H7</f>
        <v>833.65199999999913</v>
      </c>
      <c r="G7" s="3">
        <f>'bookings data'!O7</f>
        <v>43.876421052631535</v>
      </c>
      <c r="H7" s="3">
        <f>'bookings data'!M7</f>
        <v>45.295091999999954</v>
      </c>
      <c r="I7" s="12">
        <f>'bookings data'!I7</f>
        <v>156.57</v>
      </c>
      <c r="J7" s="12">
        <f>'bookings data'!J7</f>
        <v>742.3599999999999</v>
      </c>
      <c r="L7" s="5">
        <f>'bookings data'!D7</f>
        <v>11</v>
      </c>
      <c r="M7" s="5">
        <f>'bookings data'!E7</f>
        <v>8</v>
      </c>
    </row>
    <row r="8" spans="1:13" x14ac:dyDescent="0.35">
      <c r="A8" s="5" t="str">
        <f>'bookings data'!A8</f>
        <v>March</v>
      </c>
      <c r="C8" s="5">
        <f>'bookings data'!C8</f>
        <v>32</v>
      </c>
      <c r="D8" s="3">
        <f>'bookings data'!F8</f>
        <v>210.7166666666667</v>
      </c>
      <c r="E8" s="3">
        <f>'bookings data'!N8</f>
        <v>6.5848958333333343</v>
      </c>
      <c r="F8" s="3">
        <f>'bookings data'!H8</f>
        <v>2337.2759999999971</v>
      </c>
      <c r="G8" s="3">
        <f>'bookings data'!O8</f>
        <v>73.03987499999991</v>
      </c>
      <c r="H8" s="3">
        <f>'bookings data'!M8</f>
        <v>126.99199599999986</v>
      </c>
      <c r="I8" s="12">
        <f>'bookings data'!I8</f>
        <v>489</v>
      </c>
      <c r="J8" s="12">
        <f>'bookings data'!J8</f>
        <v>381.51</v>
      </c>
      <c r="L8" s="5">
        <f>'bookings data'!D8</f>
        <v>22</v>
      </c>
      <c r="M8" s="5">
        <f>'bookings data'!E8</f>
        <v>10</v>
      </c>
    </row>
    <row r="9" spans="1:13" x14ac:dyDescent="0.35">
      <c r="A9" s="5" t="str">
        <f>'bookings data'!A9</f>
        <v>April</v>
      </c>
      <c r="C9" s="5">
        <f>'bookings data'!C9</f>
        <v>38</v>
      </c>
      <c r="D9" s="3">
        <f>'bookings data'!F9</f>
        <v>261.53333333333336</v>
      </c>
      <c r="E9" s="3">
        <f>'bookings data'!N9</f>
        <v>6.8824561403508779</v>
      </c>
      <c r="F9" s="3">
        <f>'bookings data'!H9</f>
        <v>2516.393999999998</v>
      </c>
      <c r="G9" s="3">
        <f>'bookings data'!O9</f>
        <v>66.220894736842055</v>
      </c>
      <c r="H9" s="3">
        <f>'bookings data'!M9</f>
        <v>136.72407399999989</v>
      </c>
      <c r="I9" s="12">
        <f>'bookings data'!I9</f>
        <v>605</v>
      </c>
      <c r="J9" s="12">
        <f>'bookings data'!J9</f>
        <v>216.29</v>
      </c>
      <c r="L9" s="5">
        <f>'bookings data'!D9</f>
        <v>24</v>
      </c>
      <c r="M9" s="5">
        <f>'bookings data'!E9</f>
        <v>14</v>
      </c>
    </row>
    <row r="10" spans="1:13" x14ac:dyDescent="0.35">
      <c r="A10" s="5" t="str">
        <f>'bookings data'!A10</f>
        <v>May</v>
      </c>
      <c r="C10" s="5">
        <f>'bookings data'!C10</f>
        <v>34</v>
      </c>
      <c r="D10" s="3">
        <f>'bookings data'!F10</f>
        <v>168.68333333333337</v>
      </c>
      <c r="E10" s="3">
        <f>'bookings data'!N10</f>
        <v>4.9612745098039222</v>
      </c>
      <c r="F10" s="3">
        <f ca="1">'bookings data'!H10</f>
        <v>2034.0339999999937</v>
      </c>
      <c r="G10" s="3">
        <f ca="1">'bookings data'!O10</f>
        <v>59.824529411764523</v>
      </c>
      <c r="H10" s="3">
        <f ca="1">'bookings data'!M10</f>
        <v>110.51584733333299</v>
      </c>
      <c r="I10" s="12">
        <f>'bookings data'!I10</f>
        <v>264</v>
      </c>
      <c r="J10" s="12">
        <f>'bookings data'!J10</f>
        <v>219.45</v>
      </c>
      <c r="L10" s="5">
        <f>'bookings data'!D10</f>
        <v>24</v>
      </c>
      <c r="M10" s="5">
        <f>'bookings data'!E10</f>
        <v>10</v>
      </c>
    </row>
    <row r="11" spans="1:13" x14ac:dyDescent="0.35">
      <c r="A11" s="5" t="str">
        <f>'bookings data'!A11</f>
        <v>June</v>
      </c>
      <c r="I11" s="12"/>
      <c r="J11" s="12"/>
    </row>
    <row r="12" spans="1:13" x14ac:dyDescent="0.35">
      <c r="A12" s="5" t="str">
        <f>'bookings data'!A12</f>
        <v>July</v>
      </c>
    </row>
    <row r="13" spans="1:13" x14ac:dyDescent="0.35">
      <c r="A13" s="5" t="str">
        <f>'bookings data'!A13</f>
        <v>August</v>
      </c>
    </row>
    <row r="14" spans="1:13" x14ac:dyDescent="0.35">
      <c r="A14" s="5" t="str">
        <f>'bookings data'!A14</f>
        <v>September</v>
      </c>
    </row>
    <row r="15" spans="1:13" x14ac:dyDescent="0.35">
      <c r="A15" s="5" t="str">
        <f>'bookings data'!A15</f>
        <v>October</v>
      </c>
    </row>
    <row r="16" spans="1:13" x14ac:dyDescent="0.35">
      <c r="A16" s="5" t="str">
        <f>'bookings data'!A16</f>
        <v>November</v>
      </c>
    </row>
    <row r="17" spans="1:14" ht="16" thickBot="1" x14ac:dyDescent="0.4">
      <c r="A17" s="5" t="str">
        <f>'bookings data'!A17</f>
        <v>December</v>
      </c>
      <c r="K17" s="5" t="s">
        <v>943</v>
      </c>
      <c r="L17" s="5" t="s">
        <v>942</v>
      </c>
    </row>
    <row r="18" spans="1:14" ht="16" thickBot="1" x14ac:dyDescent="0.4">
      <c r="C18" s="21">
        <f>'bookings data'!C19</f>
        <v>225</v>
      </c>
      <c r="D18" s="22">
        <f>'bookings data'!F19</f>
        <v>1244.5833333333335</v>
      </c>
      <c r="E18" s="22">
        <f>'bookings data'!N19</f>
        <v>5.3941201297278365</v>
      </c>
      <c r="F18" s="22">
        <f>'bookings data'!H19</f>
        <v>7173.9580000000014</v>
      </c>
      <c r="G18" s="23">
        <f ca="1">'bookings data'!O19</f>
        <v>48.668346374361164</v>
      </c>
      <c r="H18" s="22">
        <f ca="1">'bookings data'!M19</f>
        <v>637.02497266666626</v>
      </c>
      <c r="I18" s="24">
        <f>'bookings data'!I19</f>
        <v>2844.5699999999997</v>
      </c>
      <c r="J18" s="24">
        <f>'bookings data'!J19</f>
        <v>11455.130000000003</v>
      </c>
      <c r="K18" s="5">
        <f>'bookings data'!J21</f>
        <v>-8610.5600000000031</v>
      </c>
      <c r="L18" s="19">
        <f>'bookings data'!J22</f>
        <v>-4660.5599999999995</v>
      </c>
      <c r="M18" s="18"/>
    </row>
    <row r="19" spans="1:14" x14ac:dyDescent="0.35">
      <c r="I19" s="5">
        <f>'bookings data'!J20</f>
        <v>0</v>
      </c>
    </row>
    <row r="20" spans="1:14" x14ac:dyDescent="0.35">
      <c r="M20" s="26"/>
      <c r="N20" s="26"/>
    </row>
    <row r="21" spans="1:14" x14ac:dyDescent="0.35">
      <c r="M21" s="26"/>
      <c r="N21" s="26"/>
    </row>
    <row r="22" spans="1:14" x14ac:dyDescent="0.35">
      <c r="M22" s="26"/>
      <c r="N22" s="26"/>
    </row>
    <row r="23" spans="1:14" x14ac:dyDescent="0.35">
      <c r="M23" s="26"/>
      <c r="N23" s="26"/>
    </row>
    <row r="24" spans="1:14" x14ac:dyDescent="0.35">
      <c r="A24" s="25" t="s">
        <v>940</v>
      </c>
      <c r="B24" s="25"/>
      <c r="M24" s="26"/>
      <c r="N24" s="26"/>
    </row>
    <row r="25" spans="1:14" x14ac:dyDescent="0.35">
      <c r="A25" s="25"/>
      <c r="B25" s="25" t="s">
        <v>925</v>
      </c>
      <c r="M25" s="26"/>
      <c r="N25" s="26"/>
    </row>
    <row r="26" spans="1:14" x14ac:dyDescent="0.35">
      <c r="A26" s="25"/>
      <c r="B26" s="25" t="s">
        <v>924</v>
      </c>
      <c r="M26" s="26"/>
      <c r="N26" s="26"/>
    </row>
    <row r="27" spans="1:14" x14ac:dyDescent="0.35">
      <c r="A27" s="25"/>
      <c r="B27" s="25" t="s">
        <v>926</v>
      </c>
    </row>
    <row r="28" spans="1:14" x14ac:dyDescent="0.35">
      <c r="A28" s="25"/>
      <c r="B28" s="25" t="s">
        <v>927</v>
      </c>
    </row>
    <row r="29" spans="1:14" x14ac:dyDescent="0.35">
      <c r="A29" s="25"/>
      <c r="B29" s="25" t="s">
        <v>941</v>
      </c>
    </row>
    <row r="30" spans="1:14" x14ac:dyDescent="0.35">
      <c r="A30" s="25"/>
      <c r="B30" s="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05DE-2C4A-4FB9-9CC7-2722999768CB}">
  <dimension ref="A1:N63"/>
  <sheetViews>
    <sheetView topLeftCell="A58" workbookViewId="0">
      <selection activeCell="E20" sqref="E20"/>
    </sheetView>
  </sheetViews>
  <sheetFormatPr defaultRowHeight="15.5" x14ac:dyDescent="0.35"/>
  <cols>
    <col min="1" max="1" width="12.25" customWidth="1"/>
    <col min="5" max="5" width="13.5" customWidth="1"/>
    <col min="10" max="10" width="11.5" customWidth="1"/>
    <col min="11" max="11" width="14.08203125" customWidth="1"/>
  </cols>
  <sheetData>
    <row r="1" spans="1:14" x14ac:dyDescent="0.35">
      <c r="A1" t="s">
        <v>900</v>
      </c>
      <c r="B1">
        <f>SUM(B4:B14)</f>
        <v>11455.130000000003</v>
      </c>
      <c r="E1" t="s">
        <v>900</v>
      </c>
      <c r="F1">
        <f>SUM(F4:F16)</f>
        <v>11455.13</v>
      </c>
    </row>
    <row r="2" spans="1:14" x14ac:dyDescent="0.35">
      <c r="A2" s="16" t="s">
        <v>901</v>
      </c>
      <c r="B2">
        <f>SUM(B4:B15)-N2</f>
        <v>0</v>
      </c>
      <c r="E2" s="16" t="s">
        <v>901</v>
      </c>
      <c r="F2">
        <f>SUM(F4:F16)-N2</f>
        <v>0</v>
      </c>
      <c r="M2" t="s">
        <v>900</v>
      </c>
      <c r="N2">
        <f>SUM(M:M)</f>
        <v>11455.130000000003</v>
      </c>
    </row>
    <row r="3" spans="1:14" x14ac:dyDescent="0.35">
      <c r="A3" s="17" t="s">
        <v>903</v>
      </c>
      <c r="E3" s="17" t="s">
        <v>902</v>
      </c>
    </row>
    <row r="4" spans="1:14" x14ac:dyDescent="0.35">
      <c r="A4" t="s">
        <v>507</v>
      </c>
      <c r="B4">
        <f t="shared" ref="B4:B14" si="0">SUMIF(I:I,A4,M:M)</f>
        <v>3883.56</v>
      </c>
      <c r="E4" t="s">
        <v>883</v>
      </c>
      <c r="F4">
        <f t="shared" ref="F4:F16" si="1">SUMIF(L:L,E4,J:J)</f>
        <v>598.78000000000009</v>
      </c>
    </row>
    <row r="5" spans="1:14" x14ac:dyDescent="0.35">
      <c r="A5" t="s">
        <v>508</v>
      </c>
      <c r="B5">
        <f t="shared" si="0"/>
        <v>346.94</v>
      </c>
      <c r="E5" t="s">
        <v>884</v>
      </c>
      <c r="F5">
        <f t="shared" si="1"/>
        <v>789.80000000000007</v>
      </c>
    </row>
    <row r="6" spans="1:14" x14ac:dyDescent="0.35">
      <c r="A6" t="s">
        <v>509</v>
      </c>
      <c r="B6">
        <f t="shared" si="0"/>
        <v>5340.57</v>
      </c>
      <c r="E6" t="s">
        <v>885</v>
      </c>
      <c r="F6">
        <f t="shared" si="1"/>
        <v>245</v>
      </c>
    </row>
    <row r="7" spans="1:14" x14ac:dyDescent="0.35">
      <c r="A7" t="s">
        <v>510</v>
      </c>
      <c r="B7">
        <f t="shared" si="0"/>
        <v>324.45</v>
      </c>
      <c r="E7" t="s">
        <v>887</v>
      </c>
      <c r="F7">
        <f t="shared" si="1"/>
        <v>191.85999999999999</v>
      </c>
    </row>
    <row r="8" spans="1:14" x14ac:dyDescent="0.35">
      <c r="A8" t="s">
        <v>511</v>
      </c>
      <c r="B8">
        <f t="shared" si="0"/>
        <v>742.3599999999999</v>
      </c>
      <c r="E8" t="s">
        <v>890</v>
      </c>
      <c r="F8">
        <f t="shared" si="1"/>
        <v>270</v>
      </c>
      <c r="I8" t="s">
        <v>506</v>
      </c>
      <c r="J8" t="s">
        <v>877</v>
      </c>
      <c r="K8" t="s">
        <v>878</v>
      </c>
      <c r="L8" t="s">
        <v>879</v>
      </c>
    </row>
    <row r="9" spans="1:14" x14ac:dyDescent="0.35">
      <c r="A9" t="s">
        <v>505</v>
      </c>
      <c r="B9">
        <f t="shared" si="0"/>
        <v>381.51</v>
      </c>
      <c r="E9" t="s">
        <v>892</v>
      </c>
      <c r="F9">
        <f t="shared" si="1"/>
        <v>467.6</v>
      </c>
      <c r="I9" t="s">
        <v>507</v>
      </c>
      <c r="M9">
        <f>SUM(J10:J17)</f>
        <v>3883.56</v>
      </c>
    </row>
    <row r="10" spans="1:14" x14ac:dyDescent="0.35">
      <c r="A10" t="s">
        <v>858</v>
      </c>
      <c r="B10">
        <f t="shared" si="0"/>
        <v>216.29</v>
      </c>
      <c r="E10" t="s">
        <v>894</v>
      </c>
      <c r="F10">
        <f t="shared" si="1"/>
        <v>3950</v>
      </c>
      <c r="J10">
        <v>83</v>
      </c>
      <c r="K10" t="s">
        <v>880</v>
      </c>
      <c r="L10" t="s">
        <v>883</v>
      </c>
    </row>
    <row r="11" spans="1:14" x14ac:dyDescent="0.35">
      <c r="A11" t="s">
        <v>859</v>
      </c>
      <c r="B11">
        <f t="shared" si="0"/>
        <v>219.45</v>
      </c>
      <c r="E11" t="s">
        <v>897</v>
      </c>
      <c r="F11">
        <f t="shared" si="1"/>
        <v>183.98000000000002</v>
      </c>
      <c r="J11">
        <f>78.98*2</f>
        <v>157.96</v>
      </c>
      <c r="K11" t="s">
        <v>881</v>
      </c>
      <c r="L11" t="s">
        <v>884</v>
      </c>
    </row>
    <row r="12" spans="1:14" x14ac:dyDescent="0.35">
      <c r="A12" t="s">
        <v>904</v>
      </c>
      <c r="B12">
        <f t="shared" si="0"/>
        <v>0</v>
      </c>
      <c r="E12" t="s">
        <v>899</v>
      </c>
      <c r="F12">
        <f t="shared" si="1"/>
        <v>431</v>
      </c>
      <c r="J12">
        <v>30</v>
      </c>
      <c r="K12" t="s">
        <v>882</v>
      </c>
      <c r="L12" t="s">
        <v>885</v>
      </c>
    </row>
    <row r="13" spans="1:14" x14ac:dyDescent="0.35">
      <c r="A13" t="s">
        <v>905</v>
      </c>
      <c r="B13">
        <f t="shared" si="0"/>
        <v>0</v>
      </c>
      <c r="E13" t="s">
        <v>917</v>
      </c>
      <c r="F13">
        <f t="shared" si="1"/>
        <v>3360</v>
      </c>
      <c r="J13">
        <v>24</v>
      </c>
      <c r="K13" t="s">
        <v>886</v>
      </c>
      <c r="L13" t="s">
        <v>887</v>
      </c>
    </row>
    <row r="14" spans="1:14" x14ac:dyDescent="0.35">
      <c r="A14" t="s">
        <v>906</v>
      </c>
      <c r="B14">
        <f t="shared" si="0"/>
        <v>0</v>
      </c>
      <c r="E14" t="s">
        <v>915</v>
      </c>
      <c r="F14">
        <f t="shared" si="1"/>
        <v>718.14</v>
      </c>
      <c r="J14">
        <v>135</v>
      </c>
      <c r="K14" t="s">
        <v>889</v>
      </c>
      <c r="L14" t="s">
        <v>890</v>
      </c>
    </row>
    <row r="15" spans="1:14" x14ac:dyDescent="0.35">
      <c r="E15" t="s">
        <v>919</v>
      </c>
      <c r="F15">
        <f t="shared" si="1"/>
        <v>86.91</v>
      </c>
      <c r="J15">
        <v>103.6</v>
      </c>
      <c r="K15" t="s">
        <v>891</v>
      </c>
      <c r="L15" t="s">
        <v>892</v>
      </c>
    </row>
    <row r="16" spans="1:14" x14ac:dyDescent="0.35">
      <c r="E16" t="s">
        <v>920</v>
      </c>
      <c r="F16">
        <f t="shared" si="1"/>
        <v>162.06</v>
      </c>
      <c r="J16">
        <v>2600</v>
      </c>
      <c r="K16" t="s">
        <v>893</v>
      </c>
      <c r="L16" t="s">
        <v>894</v>
      </c>
    </row>
    <row r="17" spans="5:13" x14ac:dyDescent="0.35">
      <c r="J17">
        <v>750</v>
      </c>
      <c r="K17" t="s">
        <v>895</v>
      </c>
      <c r="L17" t="s">
        <v>894</v>
      </c>
    </row>
    <row r="18" spans="5:13" x14ac:dyDescent="0.35">
      <c r="E18" t="s">
        <v>921</v>
      </c>
      <c r="F18">
        <f>F1-F10</f>
        <v>7505.1299999999992</v>
      </c>
      <c r="I18" t="s">
        <v>508</v>
      </c>
      <c r="M18">
        <f>SUM(J20:J23)</f>
        <v>346.94</v>
      </c>
    </row>
    <row r="19" spans="5:13" x14ac:dyDescent="0.35">
      <c r="E19" t="s">
        <v>922</v>
      </c>
      <c r="F19">
        <f>F14+F13</f>
        <v>4078.14</v>
      </c>
      <c r="K19" t="s">
        <v>880</v>
      </c>
      <c r="L19" t="s">
        <v>883</v>
      </c>
    </row>
    <row r="20" spans="5:13" x14ac:dyDescent="0.35">
      <c r="J20">
        <f>78.98*2</f>
        <v>157.96</v>
      </c>
      <c r="K20" t="s">
        <v>881</v>
      </c>
      <c r="L20" t="s">
        <v>884</v>
      </c>
    </row>
    <row r="21" spans="5:13" x14ac:dyDescent="0.35">
      <c r="J21">
        <v>30</v>
      </c>
      <c r="K21" t="s">
        <v>882</v>
      </c>
      <c r="L21" t="s">
        <v>885</v>
      </c>
    </row>
    <row r="22" spans="5:13" x14ac:dyDescent="0.35">
      <c r="J22">
        <v>23.98</v>
      </c>
      <c r="K22" t="s">
        <v>886</v>
      </c>
      <c r="L22" t="s">
        <v>887</v>
      </c>
    </row>
    <row r="23" spans="5:13" x14ac:dyDescent="0.35">
      <c r="J23">
        <v>135</v>
      </c>
      <c r="K23" t="s">
        <v>889</v>
      </c>
      <c r="L23" t="s">
        <v>890</v>
      </c>
    </row>
    <row r="24" spans="5:13" x14ac:dyDescent="0.35">
      <c r="I24" t="s">
        <v>509</v>
      </c>
      <c r="M24">
        <f>SUM(J25:J33)</f>
        <v>5340.57</v>
      </c>
    </row>
    <row r="25" spans="5:13" x14ac:dyDescent="0.35">
      <c r="J25">
        <v>86.49</v>
      </c>
      <c r="K25" t="s">
        <v>880</v>
      </c>
      <c r="L25" t="s">
        <v>883</v>
      </c>
    </row>
    <row r="26" spans="5:13" x14ac:dyDescent="0.35">
      <c r="J26">
        <f>78.98*2</f>
        <v>157.96</v>
      </c>
      <c r="K26" t="s">
        <v>881</v>
      </c>
      <c r="L26" t="s">
        <v>884</v>
      </c>
    </row>
    <row r="27" spans="5:13" x14ac:dyDescent="0.35">
      <c r="J27">
        <v>30</v>
      </c>
      <c r="K27" t="s">
        <v>882</v>
      </c>
      <c r="L27" t="s">
        <v>885</v>
      </c>
    </row>
    <row r="28" spans="5:13" x14ac:dyDescent="0.35">
      <c r="J28">
        <v>23.98</v>
      </c>
      <c r="K28" t="s">
        <v>886</v>
      </c>
      <c r="L28" t="s">
        <v>887</v>
      </c>
    </row>
    <row r="29" spans="5:13" x14ac:dyDescent="0.35">
      <c r="J29">
        <v>316</v>
      </c>
      <c r="K29" t="s">
        <v>891</v>
      </c>
      <c r="L29" t="s">
        <v>892</v>
      </c>
    </row>
    <row r="30" spans="5:13" x14ac:dyDescent="0.35">
      <c r="J30">
        <v>718.14</v>
      </c>
      <c r="K30" t="s">
        <v>914</v>
      </c>
      <c r="L30" t="s">
        <v>915</v>
      </c>
    </row>
    <row r="31" spans="5:13" x14ac:dyDescent="0.35">
      <c r="J31">
        <v>3360</v>
      </c>
      <c r="K31" t="s">
        <v>916</v>
      </c>
      <c r="L31" t="s">
        <v>917</v>
      </c>
    </row>
    <row r="32" spans="5:13" x14ac:dyDescent="0.35">
      <c r="J32">
        <v>48</v>
      </c>
      <c r="K32" t="s">
        <v>891</v>
      </c>
      <c r="L32" t="s">
        <v>892</v>
      </c>
    </row>
    <row r="33" spans="9:13" x14ac:dyDescent="0.35">
      <c r="J33">
        <v>600</v>
      </c>
      <c r="K33" t="s">
        <v>918</v>
      </c>
      <c r="L33" t="s">
        <v>894</v>
      </c>
    </row>
    <row r="34" spans="9:13" x14ac:dyDescent="0.35">
      <c r="I34" t="s">
        <v>510</v>
      </c>
      <c r="M34">
        <f>SUM(J35:J39)</f>
        <v>324.45</v>
      </c>
    </row>
    <row r="35" spans="9:13" x14ac:dyDescent="0.35">
      <c r="J35">
        <v>86.49</v>
      </c>
      <c r="K35" t="s">
        <v>880</v>
      </c>
      <c r="L35" t="s">
        <v>883</v>
      </c>
    </row>
    <row r="36" spans="9:13" x14ac:dyDescent="0.35">
      <c r="J36">
        <v>78.98</v>
      </c>
      <c r="K36" t="s">
        <v>881</v>
      </c>
      <c r="L36" t="s">
        <v>884</v>
      </c>
    </row>
    <row r="37" spans="9:13" x14ac:dyDescent="0.35">
      <c r="J37">
        <v>30</v>
      </c>
      <c r="K37" t="s">
        <v>882</v>
      </c>
      <c r="L37" t="s">
        <v>885</v>
      </c>
    </row>
    <row r="38" spans="9:13" x14ac:dyDescent="0.35">
      <c r="J38">
        <v>23.98</v>
      </c>
      <c r="K38" t="s">
        <v>886</v>
      </c>
      <c r="L38" t="s">
        <v>887</v>
      </c>
    </row>
    <row r="39" spans="9:13" x14ac:dyDescent="0.35">
      <c r="J39">
        <v>105</v>
      </c>
      <c r="K39" t="s">
        <v>896</v>
      </c>
      <c r="L39" t="s">
        <v>897</v>
      </c>
    </row>
    <row r="40" spans="9:13" x14ac:dyDescent="0.35">
      <c r="I40" t="s">
        <v>511</v>
      </c>
      <c r="M40">
        <f>SUM(J41:J47)</f>
        <v>742.3599999999999</v>
      </c>
    </row>
    <row r="41" spans="9:13" x14ac:dyDescent="0.35">
      <c r="J41">
        <v>86.49</v>
      </c>
      <c r="K41" t="s">
        <v>880</v>
      </c>
      <c r="L41" t="s">
        <v>883</v>
      </c>
    </row>
    <row r="42" spans="9:13" x14ac:dyDescent="0.35">
      <c r="K42" t="s">
        <v>881</v>
      </c>
      <c r="L42" t="s">
        <v>884</v>
      </c>
    </row>
    <row r="43" spans="9:13" x14ac:dyDescent="0.35">
      <c r="J43" s="1">
        <v>35</v>
      </c>
      <c r="K43" s="20" t="s">
        <v>882</v>
      </c>
      <c r="L43" t="s">
        <v>885</v>
      </c>
    </row>
    <row r="44" spans="9:13" x14ac:dyDescent="0.35">
      <c r="J44" s="1">
        <v>86.91</v>
      </c>
      <c r="K44" s="20" t="s">
        <v>913</v>
      </c>
      <c r="L44" t="s">
        <v>919</v>
      </c>
    </row>
    <row r="45" spans="9:13" x14ac:dyDescent="0.35">
      <c r="J45" s="1">
        <v>23.98</v>
      </c>
      <c r="K45" t="s">
        <v>886</v>
      </c>
      <c r="L45" t="s">
        <v>887</v>
      </c>
    </row>
    <row r="46" spans="9:13" x14ac:dyDescent="0.35">
      <c r="J46" s="1">
        <v>78.98</v>
      </c>
      <c r="K46" t="s">
        <v>896</v>
      </c>
      <c r="L46" t="s">
        <v>897</v>
      </c>
    </row>
    <row r="47" spans="9:13" x14ac:dyDescent="0.35">
      <c r="J47" s="1">
        <v>431</v>
      </c>
      <c r="K47" t="s">
        <v>888</v>
      </c>
      <c r="L47" t="s">
        <v>899</v>
      </c>
    </row>
    <row r="48" spans="9:13" x14ac:dyDescent="0.35">
      <c r="I48" t="s">
        <v>505</v>
      </c>
      <c r="M48">
        <f>SUM(J49:J53)</f>
        <v>381.51</v>
      </c>
    </row>
    <row r="49" spans="9:13" x14ac:dyDescent="0.35">
      <c r="J49">
        <v>86.49</v>
      </c>
      <c r="K49" t="s">
        <v>880</v>
      </c>
      <c r="L49" t="s">
        <v>883</v>
      </c>
    </row>
    <row r="50" spans="9:13" x14ac:dyDescent="0.35">
      <c r="J50">
        <v>78.98</v>
      </c>
      <c r="K50" t="s">
        <v>881</v>
      </c>
      <c r="L50" t="s">
        <v>884</v>
      </c>
    </row>
    <row r="51" spans="9:13" x14ac:dyDescent="0.35">
      <c r="J51">
        <v>30</v>
      </c>
      <c r="K51" t="s">
        <v>882</v>
      </c>
      <c r="L51" t="s">
        <v>885</v>
      </c>
    </row>
    <row r="52" spans="9:13" x14ac:dyDescent="0.35">
      <c r="J52">
        <v>162.06</v>
      </c>
      <c r="K52" t="s">
        <v>912</v>
      </c>
      <c r="L52" t="s">
        <v>920</v>
      </c>
    </row>
    <row r="53" spans="9:13" x14ac:dyDescent="0.35">
      <c r="J53">
        <v>23.98</v>
      </c>
      <c r="K53" t="s">
        <v>886</v>
      </c>
      <c r="L53" t="s">
        <v>887</v>
      </c>
    </row>
    <row r="54" spans="9:13" x14ac:dyDescent="0.35">
      <c r="I54" t="s">
        <v>858</v>
      </c>
      <c r="M54">
        <f>SUM(J55:J58)</f>
        <v>216.29</v>
      </c>
    </row>
    <row r="55" spans="9:13" x14ac:dyDescent="0.35">
      <c r="J55">
        <v>83.33</v>
      </c>
      <c r="K55" t="s">
        <v>880</v>
      </c>
      <c r="L55" t="s">
        <v>883</v>
      </c>
    </row>
    <row r="56" spans="9:13" x14ac:dyDescent="0.35">
      <c r="J56">
        <v>78.98</v>
      </c>
      <c r="K56" t="s">
        <v>881</v>
      </c>
      <c r="L56" t="s">
        <v>884</v>
      </c>
    </row>
    <row r="57" spans="9:13" x14ac:dyDescent="0.35">
      <c r="J57">
        <v>30</v>
      </c>
      <c r="K57" t="s">
        <v>882</v>
      </c>
      <c r="L57" t="s">
        <v>885</v>
      </c>
    </row>
    <row r="58" spans="9:13" x14ac:dyDescent="0.35">
      <c r="J58">
        <v>23.98</v>
      </c>
      <c r="K58" t="s">
        <v>886</v>
      </c>
      <c r="L58" t="s">
        <v>887</v>
      </c>
    </row>
    <row r="59" spans="9:13" x14ac:dyDescent="0.35">
      <c r="I59" t="s">
        <v>859</v>
      </c>
      <c r="M59">
        <f>SUM(J60:J63)</f>
        <v>219.45</v>
      </c>
    </row>
    <row r="60" spans="9:13" x14ac:dyDescent="0.35">
      <c r="J60">
        <v>86.49</v>
      </c>
      <c r="K60" t="s">
        <v>880</v>
      </c>
      <c r="L60" t="s">
        <v>883</v>
      </c>
    </row>
    <row r="61" spans="9:13" x14ac:dyDescent="0.35">
      <c r="J61">
        <v>78.98</v>
      </c>
      <c r="K61" t="s">
        <v>881</v>
      </c>
      <c r="L61" t="s">
        <v>884</v>
      </c>
    </row>
    <row r="62" spans="9:13" x14ac:dyDescent="0.35">
      <c r="J62">
        <v>30</v>
      </c>
      <c r="K62" t="s">
        <v>882</v>
      </c>
      <c r="L62" t="s">
        <v>885</v>
      </c>
    </row>
    <row r="63" spans="9:13" x14ac:dyDescent="0.35">
      <c r="J63">
        <v>23.98</v>
      </c>
      <c r="K63" t="s">
        <v>886</v>
      </c>
      <c r="L63" t="s">
        <v>887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FFFB-405E-472A-9EFA-B58F654E4053}">
  <dimension ref="A1"/>
  <sheetViews>
    <sheetView workbookViewId="0">
      <selection activeCell="A2" sqref="A2"/>
    </sheetView>
  </sheetViews>
  <sheetFormatPr defaultRowHeight="15.5" x14ac:dyDescent="0.35"/>
  <sheetData>
    <row r="1" spans="1:1" x14ac:dyDescent="0.35">
      <c r="A1" t="s">
        <v>944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9"/>
  <sheetViews>
    <sheetView zoomScale="70" zoomScaleNormal="70" workbookViewId="0">
      <selection activeCell="B12" sqref="B12"/>
    </sheetView>
  </sheetViews>
  <sheetFormatPr defaultRowHeight="15.5" x14ac:dyDescent="0.35"/>
  <cols>
    <col min="1" max="1" width="15.25" customWidth="1"/>
    <col min="2" max="2" width="20.33203125" customWidth="1"/>
    <col min="3" max="3" width="16.4140625" customWidth="1"/>
    <col min="4" max="4" width="17.25" customWidth="1"/>
    <col min="5" max="5" width="13" customWidth="1"/>
    <col min="6" max="6" width="13.25" customWidth="1"/>
    <col min="8" max="8" width="12.33203125" customWidth="1"/>
    <col min="9" max="9" width="12.58203125" customWidth="1"/>
    <col min="10" max="10" width="13.08203125" customWidth="1"/>
    <col min="11" max="11" width="10.58203125" customWidth="1"/>
    <col min="12" max="12" width="14.33203125" customWidth="1"/>
  </cols>
  <sheetData>
    <row r="1" spans="1:15" x14ac:dyDescent="0.35">
      <c r="K1">
        <v>253</v>
      </c>
      <c r="L1">
        <v>90</v>
      </c>
      <c r="M1">
        <f>K1-L1</f>
        <v>163</v>
      </c>
    </row>
    <row r="2" spans="1:15" x14ac:dyDescent="0.35">
      <c r="C2" t="s">
        <v>1027</v>
      </c>
      <c r="D2" t="s">
        <v>1028</v>
      </c>
      <c r="E2" t="s">
        <v>1029</v>
      </c>
      <c r="F2" t="s">
        <v>512</v>
      </c>
      <c r="G2" s="2" t="s">
        <v>513</v>
      </c>
      <c r="H2" t="s">
        <v>908</v>
      </c>
      <c r="I2" t="s">
        <v>860</v>
      </c>
      <c r="J2" t="s">
        <v>862</v>
      </c>
      <c r="K2" t="s">
        <v>911</v>
      </c>
      <c r="M2" t="s">
        <v>514</v>
      </c>
      <c r="N2" t="s">
        <v>515</v>
      </c>
      <c r="O2" t="s">
        <v>861</v>
      </c>
    </row>
    <row r="3" spans="1:15" x14ac:dyDescent="0.35">
      <c r="A3" t="s">
        <v>507</v>
      </c>
      <c r="C3">
        <f>COUNTIF(M25:M973,"October")</f>
        <v>26</v>
      </c>
      <c r="D3">
        <f>COUNTIFS(A:A,"Nadder Centre", M:M,"October")</f>
        <v>15</v>
      </c>
      <c r="E3">
        <f>COUNTIFS(A:A,"Village Car Park", M:M,"October")</f>
        <v>11</v>
      </c>
      <c r="F3" s="3">
        <f>SUMIF($M25:$M973,"October",J25:J973)</f>
        <v>148.55000000000001</v>
      </c>
      <c r="G3" s="2">
        <f>SUMIF($M25:$M973,"October",K25:K973)</f>
        <v>1900.4000000000087</v>
      </c>
      <c r="H3">
        <f t="shared" ref="H3:H10" si="0">G3*0.62</f>
        <v>1178.2480000000055</v>
      </c>
      <c r="I3" s="12">
        <v>362</v>
      </c>
      <c r="J3" s="12">
        <f>Expenditures!M9</f>
        <v>3883.56</v>
      </c>
      <c r="K3">
        <f>H3*K1/100</f>
        <v>2980.967440000014</v>
      </c>
      <c r="L3">
        <f>H3*L1/100</f>
        <v>1060.423200000005</v>
      </c>
      <c r="M3">
        <f t="shared" ref="M3:M10" si="1">(H3*$M$1/3)/1000</f>
        <v>64.018141333333631</v>
      </c>
      <c r="N3" s="4">
        <f t="shared" ref="N3:N10" si="2">F3/C3</f>
        <v>5.713461538461539</v>
      </c>
      <c r="O3" s="6">
        <f>1178/35</f>
        <v>33.657142857142858</v>
      </c>
    </row>
    <row r="4" spans="1:15" x14ac:dyDescent="0.35">
      <c r="A4" t="s">
        <v>508</v>
      </c>
      <c r="C4">
        <f>COUNTIF(M25:M973,"November")</f>
        <v>21</v>
      </c>
      <c r="D4">
        <f>COUNTIFS(A:A,"Nadder Centre", M:M,"November")</f>
        <v>15</v>
      </c>
      <c r="E4">
        <f>COUNTIFS(A:A,"Village Car Park", M:M,"November")</f>
        <v>6</v>
      </c>
      <c r="F4" s="3">
        <f>SUMIF($M25:$M973,"November",J25:J973)</f>
        <v>160.75</v>
      </c>
      <c r="G4" s="2">
        <f>SUMIF($M25:$M973,"November",K25:K973)</f>
        <v>1372.099999999984</v>
      </c>
      <c r="H4">
        <f t="shared" si="0"/>
        <v>850.70199999999011</v>
      </c>
      <c r="I4" s="12">
        <v>230</v>
      </c>
      <c r="J4" s="12">
        <f>Expenditures!M18</f>
        <v>346.94</v>
      </c>
      <c r="M4">
        <f t="shared" si="1"/>
        <v>46.221475333332791</v>
      </c>
      <c r="N4" s="4">
        <f t="shared" si="2"/>
        <v>7.6547619047619051</v>
      </c>
      <c r="O4">
        <f t="shared" ref="O4:O10" si="3">H4/C4</f>
        <v>40.509619047618578</v>
      </c>
    </row>
    <row r="5" spans="1:15" x14ac:dyDescent="0.35">
      <c r="A5" t="s">
        <v>509</v>
      </c>
      <c r="C5">
        <f>COUNTIF(M25:M973,"December")</f>
        <v>45</v>
      </c>
      <c r="D5">
        <f>COUNTIFS(A:A,"Nadder Centre", M:M,"December")</f>
        <v>31</v>
      </c>
      <c r="E5">
        <f>COUNTIFS(A:A,"Village Car Park", M:M,"December")</f>
        <v>14</v>
      </c>
      <c r="F5" s="3">
        <f>SUMIF($M25:$M973,"December",J25:J973)</f>
        <v>182.30000000000004</v>
      </c>
      <c r="G5" s="2">
        <f>SUMIF($M25:$M973,"December",K25:K973)</f>
        <v>2596.0999999999985</v>
      </c>
      <c r="H5">
        <f t="shared" si="0"/>
        <v>1609.5819999999992</v>
      </c>
      <c r="I5" s="12">
        <v>401</v>
      </c>
      <c r="J5" s="12">
        <f>Expenditures!M24</f>
        <v>5340.57</v>
      </c>
      <c r="M5">
        <f t="shared" si="1"/>
        <v>87.453955333333283</v>
      </c>
      <c r="N5" s="4">
        <f t="shared" si="2"/>
        <v>4.051111111111112</v>
      </c>
      <c r="O5">
        <f t="shared" si="3"/>
        <v>35.768488888888868</v>
      </c>
    </row>
    <row r="6" spans="1:15" x14ac:dyDescent="0.35">
      <c r="A6" t="s">
        <v>510</v>
      </c>
      <c r="C6">
        <f>COUNTIF(M25:M973,"January")</f>
        <v>10</v>
      </c>
      <c r="D6">
        <f>COUNTIFS(A:A,"Nadder Centre", M:M,"January")</f>
        <v>4</v>
      </c>
      <c r="E6">
        <f>COUNTIFS(A:A,"Village Car Park", M:M,"January")</f>
        <v>6</v>
      </c>
      <c r="F6" s="3">
        <f>SUMIF($M25:$M973,"January",J25:J973)</f>
        <v>29.716666666666665</v>
      </c>
      <c r="G6" s="2">
        <f>SUMIF($M25:$M973,"January",K25:K973)</f>
        <v>587.90000000001601</v>
      </c>
      <c r="H6">
        <f t="shared" si="0"/>
        <v>364.49800000000994</v>
      </c>
      <c r="I6" s="12">
        <v>337</v>
      </c>
      <c r="J6" s="12">
        <f>Expenditures!M34</f>
        <v>324.45</v>
      </c>
      <c r="M6">
        <f t="shared" si="1"/>
        <v>19.804391333333875</v>
      </c>
      <c r="N6" s="4">
        <f t="shared" si="2"/>
        <v>2.9716666666666667</v>
      </c>
      <c r="O6">
        <f t="shared" si="3"/>
        <v>36.449800000000991</v>
      </c>
    </row>
    <row r="7" spans="1:15" x14ac:dyDescent="0.35">
      <c r="A7" t="s">
        <v>511</v>
      </c>
      <c r="C7">
        <f>COUNTIF(M25:M973,"February")</f>
        <v>19</v>
      </c>
      <c r="D7">
        <f>COUNTIFS(A:A,"Nadder Centre", M:M,"February")</f>
        <v>11</v>
      </c>
      <c r="E7">
        <f>COUNTIFS(A:A,"Village Car Park", M:M,"February")</f>
        <v>8</v>
      </c>
      <c r="F7" s="3">
        <f>SUMIF($M25:$M973,"February",J25:J973)</f>
        <v>82.333333333333357</v>
      </c>
      <c r="G7" s="2">
        <f>SUMIF($M25:$M973,"February",K25:K973)</f>
        <v>1344.5999999999985</v>
      </c>
      <c r="H7">
        <f t="shared" si="0"/>
        <v>833.65199999999913</v>
      </c>
      <c r="I7" s="12">
        <v>156.57</v>
      </c>
      <c r="J7" s="12">
        <f>Expenditures!M40</f>
        <v>742.3599999999999</v>
      </c>
      <c r="M7">
        <f t="shared" si="1"/>
        <v>45.295091999999954</v>
      </c>
      <c r="N7" s="4">
        <f t="shared" si="2"/>
        <v>4.3333333333333348</v>
      </c>
      <c r="O7">
        <f t="shared" si="3"/>
        <v>43.876421052631535</v>
      </c>
    </row>
    <row r="8" spans="1:15" x14ac:dyDescent="0.35">
      <c r="A8" t="s">
        <v>505</v>
      </c>
      <c r="C8">
        <f>COUNTIF(M25:M973,"March")</f>
        <v>32</v>
      </c>
      <c r="D8">
        <f>COUNTIFS(A:A,"Nadder Centre", M:M,"March")</f>
        <v>22</v>
      </c>
      <c r="E8">
        <f>COUNTIFS(A:A,"Village Car Park", M:M,"March")</f>
        <v>10</v>
      </c>
      <c r="F8" s="3">
        <f>SUMIF($M25:$M973,"March",J25:J973)</f>
        <v>210.7166666666667</v>
      </c>
      <c r="G8" s="2">
        <f>SUMIF($M25:$M973,"March",K25:K973)</f>
        <v>3769.7999999999956</v>
      </c>
      <c r="H8">
        <f t="shared" si="0"/>
        <v>2337.2759999999971</v>
      </c>
      <c r="I8" s="12">
        <v>489</v>
      </c>
      <c r="J8" s="12">
        <f>Expenditures!M48</f>
        <v>381.51</v>
      </c>
      <c r="M8">
        <f t="shared" si="1"/>
        <v>126.99199599999986</v>
      </c>
      <c r="N8" s="4">
        <f t="shared" si="2"/>
        <v>6.5848958333333343</v>
      </c>
      <c r="O8">
        <f t="shared" si="3"/>
        <v>73.03987499999991</v>
      </c>
    </row>
    <row r="9" spans="1:15" x14ac:dyDescent="0.35">
      <c r="A9" t="s">
        <v>858</v>
      </c>
      <c r="C9">
        <f>COUNTIF(M25:M973,"April")</f>
        <v>38</v>
      </c>
      <c r="D9">
        <f>COUNTIFS(A:A,"Nadder Centre", M:M,"April")</f>
        <v>24</v>
      </c>
      <c r="E9">
        <f>COUNTIFS(A:A,"Village Car Park", M:M,"April")</f>
        <v>14</v>
      </c>
      <c r="F9" s="3">
        <f>SUMIF($M25:$M973,"April",J25:J973)</f>
        <v>261.53333333333336</v>
      </c>
      <c r="G9" s="2">
        <f>SUMIF($M25:$M973,"April",K25:K973)</f>
        <v>4058.6999999999971</v>
      </c>
      <c r="H9">
        <f t="shared" si="0"/>
        <v>2516.393999999998</v>
      </c>
      <c r="I9" s="12">
        <v>605</v>
      </c>
      <c r="J9" s="12">
        <f>Expenditures!M54</f>
        <v>216.29</v>
      </c>
      <c r="M9">
        <f t="shared" si="1"/>
        <v>136.72407399999989</v>
      </c>
      <c r="N9" s="4">
        <f t="shared" si="2"/>
        <v>6.8824561403508779</v>
      </c>
      <c r="O9">
        <f t="shared" si="3"/>
        <v>66.220894736842055</v>
      </c>
    </row>
    <row r="10" spans="1:15" x14ac:dyDescent="0.35">
      <c r="A10" t="s">
        <v>859</v>
      </c>
      <c r="C10">
        <f>COUNTIF(M25:M973,"May")</f>
        <v>34</v>
      </c>
      <c r="D10">
        <f>COUNTIFS(A:A,"Nadder Centre", M:M,"May")</f>
        <v>24</v>
      </c>
      <c r="E10">
        <f>COUNTIFS(A:A,"Village Car Park", M:M,"May")</f>
        <v>10</v>
      </c>
      <c r="F10" s="3">
        <f>SUMIF($M25:$M973,"May",J25:J973)</f>
        <v>168.68333333333337</v>
      </c>
      <c r="G10" s="2">
        <f ca="1">SUMIF($M25:$M9973,"May",K25:K973)</f>
        <v>3280.6999999999898</v>
      </c>
      <c r="H10">
        <f t="shared" ca="1" si="0"/>
        <v>2034.0339999999937</v>
      </c>
      <c r="I10" s="12">
        <v>264</v>
      </c>
      <c r="J10" s="12">
        <f>Expenditures!M59</f>
        <v>219.45</v>
      </c>
      <c r="M10">
        <f t="shared" ca="1" si="1"/>
        <v>110.51584733333299</v>
      </c>
      <c r="N10" s="4">
        <f t="shared" si="2"/>
        <v>4.9612745098039222</v>
      </c>
      <c r="O10">
        <f t="shared" ca="1" si="3"/>
        <v>59.824529411764523</v>
      </c>
    </row>
    <row r="11" spans="1:15" x14ac:dyDescent="0.35">
      <c r="A11" t="s">
        <v>904</v>
      </c>
      <c r="F11" s="3"/>
      <c r="G11" s="2"/>
      <c r="I11" s="12"/>
      <c r="J11" s="12"/>
      <c r="N11" s="4"/>
    </row>
    <row r="12" spans="1:15" x14ac:dyDescent="0.35">
      <c r="A12" t="s">
        <v>905</v>
      </c>
      <c r="F12" s="3"/>
      <c r="G12" s="2"/>
      <c r="I12" s="12"/>
      <c r="J12" s="12"/>
      <c r="N12" s="4"/>
    </row>
    <row r="13" spans="1:15" x14ac:dyDescent="0.35">
      <c r="A13" t="s">
        <v>906</v>
      </c>
      <c r="F13" s="3"/>
      <c r="G13" s="2"/>
      <c r="I13" s="12"/>
      <c r="J13" s="12"/>
      <c r="N13" s="4"/>
    </row>
    <row r="14" spans="1:15" x14ac:dyDescent="0.35">
      <c r="A14" t="s">
        <v>923</v>
      </c>
      <c r="F14" s="3"/>
      <c r="G14" s="2"/>
      <c r="I14" s="12"/>
      <c r="J14" s="12"/>
      <c r="N14" s="4"/>
    </row>
    <row r="15" spans="1:15" x14ac:dyDescent="0.35">
      <c r="A15" t="s">
        <v>507</v>
      </c>
      <c r="F15" s="3"/>
      <c r="G15" s="2"/>
    </row>
    <row r="16" spans="1:15" x14ac:dyDescent="0.35">
      <c r="A16" t="s">
        <v>508</v>
      </c>
      <c r="F16" s="3"/>
      <c r="G16" s="2"/>
    </row>
    <row r="17" spans="1:15" x14ac:dyDescent="0.35">
      <c r="A17" t="s">
        <v>509</v>
      </c>
      <c r="F17" s="3"/>
      <c r="G17" s="2"/>
    </row>
    <row r="18" spans="1:15" ht="16" thickBot="1" x14ac:dyDescent="0.4">
      <c r="F18" s="3"/>
      <c r="G18" s="2"/>
    </row>
    <row r="19" spans="1:15" ht="16" thickBot="1" x14ac:dyDescent="0.4">
      <c r="C19" s="7">
        <f>SUM(C3:C18)</f>
        <v>225</v>
      </c>
      <c r="D19" s="10"/>
      <c r="E19" s="10"/>
      <c r="F19" s="8">
        <f>SUM(F3:F18)</f>
        <v>1244.5833333333335</v>
      </c>
      <c r="G19" s="9"/>
      <c r="H19" s="10">
        <f>SUM(H3:H8)</f>
        <v>7173.9580000000014</v>
      </c>
      <c r="I19" s="10">
        <f>SUM(I3:I18)</f>
        <v>2844.5699999999997</v>
      </c>
      <c r="J19" s="10">
        <f>SUM(J3:J18)</f>
        <v>11455.130000000003</v>
      </c>
      <c r="M19" s="10">
        <f ca="1">SUM(M3:M18)</f>
        <v>637.02497266666626</v>
      </c>
      <c r="N19" s="10">
        <f>SUM(N3:N10)/8</f>
        <v>5.3941201297278365</v>
      </c>
      <c r="O19" s="11">
        <f ca="1">SUM(O3:O10)/8</f>
        <v>48.668346374361164</v>
      </c>
    </row>
    <row r="20" spans="1:15" x14ac:dyDescent="0.35">
      <c r="C20" s="13"/>
      <c r="D20" s="13"/>
      <c r="E20" s="13"/>
      <c r="F20" s="14"/>
      <c r="G20" s="15"/>
      <c r="H20" s="13"/>
      <c r="I20" s="13"/>
      <c r="J20" s="13"/>
      <c r="K20" s="13"/>
      <c r="L20" s="13"/>
      <c r="M20" s="13"/>
      <c r="O20" s="13"/>
    </row>
    <row r="21" spans="1:15" x14ac:dyDescent="0.35">
      <c r="C21" s="13"/>
      <c r="D21" s="13"/>
      <c r="E21" s="13"/>
      <c r="F21" s="14"/>
      <c r="G21" s="15"/>
      <c r="H21" s="13"/>
      <c r="I21" s="13" t="s">
        <v>898</v>
      </c>
      <c r="J21" s="13">
        <f>I19-J19</f>
        <v>-8610.5600000000031</v>
      </c>
      <c r="K21" s="13"/>
      <c r="L21" s="13"/>
      <c r="M21" s="13"/>
      <c r="O21" s="13"/>
    </row>
    <row r="22" spans="1:15" x14ac:dyDescent="0.35">
      <c r="F22" s="3"/>
      <c r="I22" t="s">
        <v>907</v>
      </c>
      <c r="J22">
        <f>I19-Expenditures!F18</f>
        <v>-4660.5599999999995</v>
      </c>
    </row>
    <row r="23" spans="1:15" x14ac:dyDescent="0.35">
      <c r="F23" s="3"/>
    </row>
    <row r="24" spans="1:15" x14ac:dyDescent="0.35">
      <c r="A24" t="s">
        <v>0</v>
      </c>
      <c r="C24" t="s">
        <v>1</v>
      </c>
      <c r="F24" t="s">
        <v>2</v>
      </c>
      <c r="G24" t="s">
        <v>3</v>
      </c>
      <c r="H24" t="s">
        <v>4</v>
      </c>
      <c r="I24" t="s">
        <v>5</v>
      </c>
      <c r="J24" t="s">
        <v>504</v>
      </c>
      <c r="K24" t="s">
        <v>6</v>
      </c>
      <c r="M24" t="s">
        <v>506</v>
      </c>
    </row>
    <row r="25" spans="1:15" x14ac:dyDescent="0.35">
      <c r="A25" t="s">
        <v>7</v>
      </c>
      <c r="C25" t="s">
        <v>8</v>
      </c>
      <c r="F25" t="s">
        <v>9</v>
      </c>
      <c r="G25" t="s">
        <v>10</v>
      </c>
      <c r="H25" t="s">
        <v>11</v>
      </c>
      <c r="I25">
        <v>102</v>
      </c>
      <c r="J25">
        <f t="shared" ref="J25:J42" si="4">I25/60</f>
        <v>1.7</v>
      </c>
      <c r="K25">
        <v>66.19999999999709</v>
      </c>
      <c r="M25" t="s">
        <v>507</v>
      </c>
    </row>
    <row r="26" spans="1:15" x14ac:dyDescent="0.35">
      <c r="A26" t="s">
        <v>516</v>
      </c>
      <c r="C26" t="s">
        <v>12</v>
      </c>
      <c r="F26" t="s">
        <v>13</v>
      </c>
      <c r="G26" t="s">
        <v>14</v>
      </c>
      <c r="H26" t="s">
        <v>15</v>
      </c>
      <c r="I26">
        <v>542</v>
      </c>
      <c r="J26">
        <f t="shared" si="4"/>
        <v>9.0333333333333332</v>
      </c>
      <c r="K26">
        <v>31</v>
      </c>
      <c r="M26" t="s">
        <v>507</v>
      </c>
    </row>
    <row r="27" spans="1:15" x14ac:dyDescent="0.35">
      <c r="A27" t="s">
        <v>7</v>
      </c>
      <c r="C27" t="s">
        <v>17</v>
      </c>
      <c r="F27" t="s">
        <v>18</v>
      </c>
      <c r="G27" t="s">
        <v>19</v>
      </c>
      <c r="H27" t="s">
        <v>20</v>
      </c>
      <c r="I27">
        <v>17</v>
      </c>
      <c r="J27">
        <f t="shared" si="4"/>
        <v>0.28333333333333333</v>
      </c>
      <c r="K27">
        <v>0.40000000000145519</v>
      </c>
      <c r="M27" t="s">
        <v>507</v>
      </c>
    </row>
    <row r="28" spans="1:15" x14ac:dyDescent="0.35">
      <c r="A28" t="s">
        <v>516</v>
      </c>
      <c r="C28" t="s">
        <v>21</v>
      </c>
      <c r="F28" t="s">
        <v>22</v>
      </c>
      <c r="G28" t="s">
        <v>23</v>
      </c>
      <c r="H28" t="s">
        <v>24</v>
      </c>
      <c r="I28">
        <v>0</v>
      </c>
      <c r="J28">
        <f t="shared" si="4"/>
        <v>0</v>
      </c>
      <c r="K28" t="s">
        <v>16</v>
      </c>
      <c r="M28" t="s">
        <v>507</v>
      </c>
    </row>
    <row r="29" spans="1:15" x14ac:dyDescent="0.35">
      <c r="A29" t="s">
        <v>7</v>
      </c>
      <c r="C29" t="s">
        <v>25</v>
      </c>
      <c r="F29" t="s">
        <v>26</v>
      </c>
      <c r="G29" t="s">
        <v>27</v>
      </c>
      <c r="H29" t="s">
        <v>28</v>
      </c>
      <c r="I29">
        <v>248</v>
      </c>
      <c r="J29">
        <f t="shared" si="4"/>
        <v>4.1333333333333337</v>
      </c>
      <c r="K29">
        <v>92</v>
      </c>
      <c r="M29" t="s">
        <v>507</v>
      </c>
    </row>
    <row r="30" spans="1:15" x14ac:dyDescent="0.35">
      <c r="A30" t="s">
        <v>516</v>
      </c>
      <c r="C30" t="s">
        <v>29</v>
      </c>
      <c r="F30" t="s">
        <v>30</v>
      </c>
      <c r="G30" t="s">
        <v>31</v>
      </c>
      <c r="H30" t="s">
        <v>32</v>
      </c>
      <c r="I30">
        <v>54</v>
      </c>
      <c r="J30">
        <f t="shared" si="4"/>
        <v>0.9</v>
      </c>
      <c r="K30">
        <v>27.80000000000291</v>
      </c>
      <c r="M30" t="s">
        <v>507</v>
      </c>
    </row>
    <row r="31" spans="1:15" x14ac:dyDescent="0.35">
      <c r="A31" t="s">
        <v>516</v>
      </c>
      <c r="C31" t="s">
        <v>34</v>
      </c>
      <c r="F31" t="s">
        <v>33</v>
      </c>
      <c r="G31" t="s">
        <v>35</v>
      </c>
      <c r="H31" t="s">
        <v>36</v>
      </c>
      <c r="I31">
        <v>57</v>
      </c>
      <c r="J31">
        <f t="shared" si="4"/>
        <v>0.95</v>
      </c>
      <c r="K31">
        <v>25.19999999999709</v>
      </c>
      <c r="M31" t="s">
        <v>507</v>
      </c>
    </row>
    <row r="32" spans="1:15" x14ac:dyDescent="0.35">
      <c r="A32" t="s">
        <v>7</v>
      </c>
      <c r="C32" t="s">
        <v>37</v>
      </c>
      <c r="F32" t="s">
        <v>38</v>
      </c>
      <c r="G32" t="s">
        <v>39</v>
      </c>
      <c r="H32" t="s">
        <v>40</v>
      </c>
      <c r="I32">
        <v>250</v>
      </c>
      <c r="J32">
        <f t="shared" si="4"/>
        <v>4.166666666666667</v>
      </c>
      <c r="K32">
        <v>89.69999999999709</v>
      </c>
      <c r="M32" t="s">
        <v>507</v>
      </c>
    </row>
    <row r="33" spans="1:13" x14ac:dyDescent="0.35">
      <c r="A33" t="s">
        <v>516</v>
      </c>
      <c r="C33" t="s">
        <v>41</v>
      </c>
      <c r="F33" t="s">
        <v>42</v>
      </c>
      <c r="G33" t="s">
        <v>43</v>
      </c>
      <c r="H33" t="s">
        <v>44</v>
      </c>
      <c r="I33">
        <v>104</v>
      </c>
      <c r="J33">
        <f t="shared" si="4"/>
        <v>1.7333333333333334</v>
      </c>
      <c r="K33">
        <v>43.200000000011642</v>
      </c>
      <c r="M33" t="s">
        <v>507</v>
      </c>
    </row>
    <row r="34" spans="1:13" x14ac:dyDescent="0.35">
      <c r="A34" t="s">
        <v>516</v>
      </c>
      <c r="C34" t="s">
        <v>45</v>
      </c>
      <c r="F34" t="s">
        <v>46</v>
      </c>
      <c r="G34" t="s">
        <v>47</v>
      </c>
      <c r="H34" t="s">
        <v>48</v>
      </c>
      <c r="I34">
        <v>295</v>
      </c>
      <c r="J34">
        <f t="shared" si="4"/>
        <v>4.916666666666667</v>
      </c>
      <c r="K34">
        <v>55.599999999991269</v>
      </c>
      <c r="M34" t="s">
        <v>507</v>
      </c>
    </row>
    <row r="35" spans="1:13" x14ac:dyDescent="0.35">
      <c r="A35" t="s">
        <v>7</v>
      </c>
      <c r="C35" t="s">
        <v>49</v>
      </c>
      <c r="F35" t="s">
        <v>50</v>
      </c>
      <c r="G35" t="s">
        <v>51</v>
      </c>
      <c r="H35" t="s">
        <v>52</v>
      </c>
      <c r="I35">
        <v>105</v>
      </c>
      <c r="J35">
        <f t="shared" si="4"/>
        <v>1.75</v>
      </c>
      <c r="K35">
        <v>33.400000000001455</v>
      </c>
      <c r="M35" t="s">
        <v>507</v>
      </c>
    </row>
    <row r="36" spans="1:13" x14ac:dyDescent="0.35">
      <c r="A36" t="s">
        <v>516</v>
      </c>
      <c r="C36" t="s">
        <v>53</v>
      </c>
      <c r="F36" t="s">
        <v>54</v>
      </c>
      <c r="G36" t="s">
        <v>55</v>
      </c>
      <c r="H36" t="s">
        <v>56</v>
      </c>
      <c r="I36">
        <v>9</v>
      </c>
      <c r="J36">
        <f t="shared" si="4"/>
        <v>0.15</v>
      </c>
      <c r="K36" t="s">
        <v>16</v>
      </c>
      <c r="M36" t="s">
        <v>507</v>
      </c>
    </row>
    <row r="37" spans="1:13" x14ac:dyDescent="0.35">
      <c r="A37" t="s">
        <v>7</v>
      </c>
      <c r="C37" t="s">
        <v>57</v>
      </c>
      <c r="F37" t="s">
        <v>58</v>
      </c>
      <c r="G37" t="s">
        <v>59</v>
      </c>
      <c r="H37" t="s">
        <v>60</v>
      </c>
      <c r="I37">
        <v>551</v>
      </c>
      <c r="J37">
        <f t="shared" si="4"/>
        <v>9.1833333333333336</v>
      </c>
      <c r="K37">
        <v>298.90000000000146</v>
      </c>
      <c r="M37" t="s">
        <v>507</v>
      </c>
    </row>
    <row r="38" spans="1:13" x14ac:dyDescent="0.35">
      <c r="A38" t="s">
        <v>7</v>
      </c>
      <c r="C38" t="s">
        <v>61</v>
      </c>
      <c r="F38" t="s">
        <v>62</v>
      </c>
      <c r="G38" t="s">
        <v>63</v>
      </c>
      <c r="H38" t="s">
        <v>64</v>
      </c>
      <c r="I38">
        <v>118</v>
      </c>
      <c r="J38">
        <f t="shared" si="4"/>
        <v>1.9666666666666666</v>
      </c>
      <c r="K38">
        <v>49.30000000000291</v>
      </c>
      <c r="M38" t="s">
        <v>507</v>
      </c>
    </row>
    <row r="39" spans="1:13" x14ac:dyDescent="0.35">
      <c r="A39" t="s">
        <v>516</v>
      </c>
      <c r="C39" t="s">
        <v>65</v>
      </c>
      <c r="F39" t="s">
        <v>66</v>
      </c>
      <c r="G39" t="s">
        <v>67</v>
      </c>
      <c r="H39" t="s">
        <v>68</v>
      </c>
      <c r="I39">
        <v>1395</v>
      </c>
      <c r="J39">
        <f t="shared" si="4"/>
        <v>23.25</v>
      </c>
      <c r="K39">
        <v>265.30000000000291</v>
      </c>
      <c r="M39" t="s">
        <v>507</v>
      </c>
    </row>
    <row r="40" spans="1:13" x14ac:dyDescent="0.35">
      <c r="A40" t="s">
        <v>7</v>
      </c>
      <c r="C40" t="s">
        <v>69</v>
      </c>
      <c r="F40" t="s">
        <v>70</v>
      </c>
      <c r="G40" t="s">
        <v>71</v>
      </c>
      <c r="H40" t="s">
        <v>72</v>
      </c>
      <c r="I40">
        <v>193</v>
      </c>
      <c r="J40">
        <f t="shared" si="4"/>
        <v>3.2166666666666668</v>
      </c>
      <c r="K40">
        <v>52.299999999995634</v>
      </c>
      <c r="M40" t="s">
        <v>507</v>
      </c>
    </row>
    <row r="41" spans="1:13" x14ac:dyDescent="0.35">
      <c r="A41" t="s">
        <v>7</v>
      </c>
      <c r="C41" t="s">
        <v>73</v>
      </c>
      <c r="F41" t="s">
        <v>74</v>
      </c>
      <c r="G41" t="s">
        <v>75</v>
      </c>
      <c r="H41" t="s">
        <v>76</v>
      </c>
      <c r="I41">
        <v>566</v>
      </c>
      <c r="J41">
        <f t="shared" si="4"/>
        <v>9.4333333333333336</v>
      </c>
      <c r="K41">
        <v>79.700000000004366</v>
      </c>
      <c r="M41" t="s">
        <v>507</v>
      </c>
    </row>
    <row r="42" spans="1:13" x14ac:dyDescent="0.35">
      <c r="A42" t="s">
        <v>516</v>
      </c>
      <c r="C42" t="s">
        <v>77</v>
      </c>
      <c r="F42" t="s">
        <v>78</v>
      </c>
      <c r="G42" t="s">
        <v>79</v>
      </c>
      <c r="H42" t="s">
        <v>80</v>
      </c>
      <c r="I42">
        <v>198</v>
      </c>
      <c r="J42">
        <f t="shared" si="4"/>
        <v>3.3</v>
      </c>
      <c r="K42">
        <v>45.30000000000291</v>
      </c>
      <c r="M42" t="s">
        <v>507</v>
      </c>
    </row>
    <row r="43" spans="1:13" x14ac:dyDescent="0.35">
      <c r="A43" t="s">
        <v>7</v>
      </c>
      <c r="C43" t="s">
        <v>81</v>
      </c>
      <c r="F43" t="s">
        <v>82</v>
      </c>
      <c r="G43" t="s">
        <v>83</v>
      </c>
      <c r="H43" t="s">
        <v>84</v>
      </c>
      <c r="I43">
        <v>131</v>
      </c>
      <c r="J43">
        <f t="shared" ref="J43:J50" si="5">I43/60</f>
        <v>2.1833333333333331</v>
      </c>
      <c r="K43">
        <v>47.899999999994179</v>
      </c>
      <c r="M43" t="s">
        <v>507</v>
      </c>
    </row>
    <row r="44" spans="1:13" x14ac:dyDescent="0.35">
      <c r="A44" t="s">
        <v>7</v>
      </c>
      <c r="C44" t="s">
        <v>85</v>
      </c>
      <c r="F44" t="s">
        <v>86</v>
      </c>
      <c r="G44" t="s">
        <v>87</v>
      </c>
      <c r="H44" t="s">
        <v>88</v>
      </c>
      <c r="I44">
        <v>1840</v>
      </c>
      <c r="J44">
        <f t="shared" si="5"/>
        <v>30.666666666666668</v>
      </c>
      <c r="K44">
        <v>326.20000000000437</v>
      </c>
      <c r="M44" t="s">
        <v>507</v>
      </c>
    </row>
    <row r="45" spans="1:13" x14ac:dyDescent="0.35">
      <c r="A45" t="s">
        <v>516</v>
      </c>
      <c r="C45" t="s">
        <v>89</v>
      </c>
      <c r="F45" t="s">
        <v>90</v>
      </c>
      <c r="G45" t="s">
        <v>91</v>
      </c>
      <c r="H45" t="s">
        <v>92</v>
      </c>
      <c r="I45">
        <v>262</v>
      </c>
      <c r="J45">
        <f t="shared" si="5"/>
        <v>4.3666666666666663</v>
      </c>
      <c r="K45">
        <v>1</v>
      </c>
      <c r="M45" t="s">
        <v>507</v>
      </c>
    </row>
    <row r="46" spans="1:13" x14ac:dyDescent="0.35">
      <c r="A46" t="s">
        <v>7</v>
      </c>
      <c r="C46" t="s">
        <v>93</v>
      </c>
      <c r="F46" t="s">
        <v>94</v>
      </c>
      <c r="G46" t="s">
        <v>95</v>
      </c>
      <c r="H46" t="s">
        <v>96</v>
      </c>
      <c r="I46">
        <v>265</v>
      </c>
      <c r="J46">
        <f t="shared" si="5"/>
        <v>4.416666666666667</v>
      </c>
      <c r="K46">
        <v>75.599999999998545</v>
      </c>
      <c r="M46" t="s">
        <v>507</v>
      </c>
    </row>
    <row r="47" spans="1:13" x14ac:dyDescent="0.35">
      <c r="A47" t="s">
        <v>7</v>
      </c>
      <c r="C47" t="s">
        <v>97</v>
      </c>
      <c r="F47" t="s">
        <v>98</v>
      </c>
      <c r="G47" t="s">
        <v>99</v>
      </c>
      <c r="H47" t="s">
        <v>100</v>
      </c>
      <c r="I47">
        <v>362</v>
      </c>
      <c r="J47">
        <f t="shared" si="5"/>
        <v>6.0333333333333332</v>
      </c>
      <c r="K47">
        <v>48.900000000001455</v>
      </c>
      <c r="M47" t="s">
        <v>507</v>
      </c>
    </row>
    <row r="48" spans="1:13" x14ac:dyDescent="0.35">
      <c r="A48" t="s">
        <v>516</v>
      </c>
      <c r="C48" t="s">
        <v>101</v>
      </c>
      <c r="F48" t="s">
        <v>102</v>
      </c>
      <c r="G48" t="s">
        <v>103</v>
      </c>
      <c r="H48" t="s">
        <v>104</v>
      </c>
      <c r="I48">
        <v>367</v>
      </c>
      <c r="J48">
        <f t="shared" si="5"/>
        <v>6.1166666666666663</v>
      </c>
      <c r="K48" t="s">
        <v>16</v>
      </c>
      <c r="M48" t="s">
        <v>507</v>
      </c>
    </row>
    <row r="49" spans="1:13" x14ac:dyDescent="0.35">
      <c r="A49" t="s">
        <v>7</v>
      </c>
      <c r="C49" t="s">
        <v>105</v>
      </c>
      <c r="F49" t="s">
        <v>106</v>
      </c>
      <c r="G49" t="s">
        <v>107</v>
      </c>
      <c r="H49" t="s">
        <v>108</v>
      </c>
      <c r="I49">
        <v>598</v>
      </c>
      <c r="J49">
        <f t="shared" si="5"/>
        <v>9.9666666666666668</v>
      </c>
      <c r="K49">
        <v>97.5</v>
      </c>
      <c r="M49" t="s">
        <v>507</v>
      </c>
    </row>
    <row r="50" spans="1:13" x14ac:dyDescent="0.35">
      <c r="A50" t="s">
        <v>7</v>
      </c>
      <c r="C50" t="s">
        <v>109</v>
      </c>
      <c r="F50" t="s">
        <v>110</v>
      </c>
      <c r="G50" t="s">
        <v>111</v>
      </c>
      <c r="H50" t="s">
        <v>112</v>
      </c>
      <c r="I50">
        <v>284</v>
      </c>
      <c r="J50">
        <f t="shared" si="5"/>
        <v>4.7333333333333334</v>
      </c>
      <c r="K50">
        <v>48</v>
      </c>
      <c r="M50" t="s">
        <v>507</v>
      </c>
    </row>
    <row r="51" spans="1:13" x14ac:dyDescent="0.35">
      <c r="A51" t="s">
        <v>7</v>
      </c>
      <c r="C51" t="s">
        <v>113</v>
      </c>
      <c r="F51" t="s">
        <v>114</v>
      </c>
      <c r="G51" t="s">
        <v>115</v>
      </c>
      <c r="H51" t="s">
        <v>116</v>
      </c>
      <c r="I51">
        <v>924</v>
      </c>
      <c r="J51">
        <f t="shared" ref="J51:J56" si="6">I51/60</f>
        <v>15.4</v>
      </c>
      <c r="K51">
        <v>309.59999999999854</v>
      </c>
      <c r="M51" t="s">
        <v>508</v>
      </c>
    </row>
    <row r="52" spans="1:13" x14ac:dyDescent="0.35">
      <c r="A52" t="s">
        <v>7</v>
      </c>
      <c r="C52" t="s">
        <v>117</v>
      </c>
      <c r="F52" t="s">
        <v>118</v>
      </c>
      <c r="G52" t="s">
        <v>119</v>
      </c>
      <c r="H52" t="s">
        <v>120</v>
      </c>
      <c r="I52">
        <v>7</v>
      </c>
      <c r="J52">
        <f t="shared" si="6"/>
        <v>0.11666666666666667</v>
      </c>
      <c r="K52" t="s">
        <v>16</v>
      </c>
      <c r="M52" t="s">
        <v>508</v>
      </c>
    </row>
    <row r="53" spans="1:13" x14ac:dyDescent="0.35">
      <c r="A53" t="s">
        <v>516</v>
      </c>
      <c r="C53" t="s">
        <v>121</v>
      </c>
      <c r="F53" t="s">
        <v>122</v>
      </c>
      <c r="G53" t="s">
        <v>123</v>
      </c>
      <c r="H53" t="s">
        <v>124</v>
      </c>
      <c r="I53">
        <v>6</v>
      </c>
      <c r="J53">
        <f t="shared" si="6"/>
        <v>0.1</v>
      </c>
      <c r="K53" t="s">
        <v>16</v>
      </c>
      <c r="M53" t="s">
        <v>508</v>
      </c>
    </row>
    <row r="54" spans="1:13" x14ac:dyDescent="0.35">
      <c r="A54" t="s">
        <v>7</v>
      </c>
      <c r="C54" t="s">
        <v>125</v>
      </c>
      <c r="F54" t="s">
        <v>126</v>
      </c>
      <c r="G54" t="s">
        <v>127</v>
      </c>
      <c r="H54" t="s">
        <v>128</v>
      </c>
      <c r="I54">
        <v>1845</v>
      </c>
      <c r="J54">
        <f t="shared" si="6"/>
        <v>30.75</v>
      </c>
      <c r="K54">
        <v>338.80000000000291</v>
      </c>
      <c r="M54" t="s">
        <v>508</v>
      </c>
    </row>
    <row r="55" spans="1:13" x14ac:dyDescent="0.35">
      <c r="A55" t="s">
        <v>516</v>
      </c>
      <c r="C55" t="s">
        <v>129</v>
      </c>
      <c r="F55" t="s">
        <v>130</v>
      </c>
      <c r="G55" t="s">
        <v>131</v>
      </c>
      <c r="H55" t="s">
        <v>132</v>
      </c>
      <c r="I55">
        <v>27</v>
      </c>
      <c r="J55">
        <f t="shared" si="6"/>
        <v>0.45</v>
      </c>
      <c r="K55" t="s">
        <v>16</v>
      </c>
      <c r="M55" t="s">
        <v>508</v>
      </c>
    </row>
    <row r="56" spans="1:13" x14ac:dyDescent="0.35">
      <c r="A56" t="s">
        <v>7</v>
      </c>
      <c r="C56" t="s">
        <v>133</v>
      </c>
      <c r="F56" t="s">
        <v>134</v>
      </c>
      <c r="G56" t="s">
        <v>135</v>
      </c>
      <c r="H56" t="s">
        <v>136</v>
      </c>
      <c r="I56">
        <v>293</v>
      </c>
      <c r="J56">
        <f t="shared" si="6"/>
        <v>4.8833333333333337</v>
      </c>
      <c r="K56">
        <v>54.399999999994179</v>
      </c>
      <c r="M56" t="s">
        <v>508</v>
      </c>
    </row>
    <row r="57" spans="1:13" x14ac:dyDescent="0.35">
      <c r="A57" t="s">
        <v>7</v>
      </c>
      <c r="C57" t="s">
        <v>137</v>
      </c>
      <c r="F57" t="s">
        <v>138</v>
      </c>
      <c r="G57" t="s">
        <v>139</v>
      </c>
      <c r="H57" t="s">
        <v>140</v>
      </c>
      <c r="I57">
        <v>273</v>
      </c>
      <c r="J57">
        <f>I57/60</f>
        <v>4.55</v>
      </c>
      <c r="K57">
        <v>45.100000000005821</v>
      </c>
      <c r="M57" t="s">
        <v>508</v>
      </c>
    </row>
    <row r="58" spans="1:13" x14ac:dyDescent="0.35">
      <c r="A58" t="s">
        <v>7</v>
      </c>
      <c r="C58" t="s">
        <v>141</v>
      </c>
      <c r="F58" t="s">
        <v>142</v>
      </c>
      <c r="G58" t="s">
        <v>143</v>
      </c>
      <c r="H58" t="s">
        <v>144</v>
      </c>
      <c r="I58">
        <v>111</v>
      </c>
      <c r="J58">
        <f t="shared" ref="J58:J67" si="7">I58/60</f>
        <v>1.85</v>
      </c>
      <c r="K58">
        <v>44.799999999995634</v>
      </c>
      <c r="M58" t="s">
        <v>508</v>
      </c>
    </row>
    <row r="59" spans="1:13" x14ac:dyDescent="0.35">
      <c r="A59" t="s">
        <v>7</v>
      </c>
      <c r="C59" t="s">
        <v>145</v>
      </c>
      <c r="F59" t="s">
        <v>146</v>
      </c>
      <c r="G59" t="s">
        <v>147</v>
      </c>
      <c r="H59" t="s">
        <v>148</v>
      </c>
      <c r="I59">
        <v>1090</v>
      </c>
      <c r="J59">
        <f t="shared" si="7"/>
        <v>18.166666666666668</v>
      </c>
      <c r="K59" t="s">
        <v>16</v>
      </c>
      <c r="M59" t="s">
        <v>508</v>
      </c>
    </row>
    <row r="60" spans="1:13" x14ac:dyDescent="0.35">
      <c r="A60" t="s">
        <v>7</v>
      </c>
      <c r="C60" t="s">
        <v>149</v>
      </c>
      <c r="F60" t="s">
        <v>150</v>
      </c>
      <c r="G60" t="s">
        <v>151</v>
      </c>
      <c r="H60" t="s">
        <v>152</v>
      </c>
      <c r="I60">
        <v>190</v>
      </c>
      <c r="J60">
        <f t="shared" si="7"/>
        <v>3.1666666666666665</v>
      </c>
      <c r="K60">
        <v>52.5</v>
      </c>
      <c r="M60" t="s">
        <v>508</v>
      </c>
    </row>
    <row r="61" spans="1:13" x14ac:dyDescent="0.35">
      <c r="A61" t="s">
        <v>7</v>
      </c>
      <c r="C61" t="s">
        <v>153</v>
      </c>
      <c r="F61" t="s">
        <v>154</v>
      </c>
      <c r="G61" t="s">
        <v>155</v>
      </c>
      <c r="H61" t="s">
        <v>156</v>
      </c>
      <c r="I61">
        <v>132</v>
      </c>
      <c r="J61">
        <f t="shared" si="7"/>
        <v>2.2000000000000002</v>
      </c>
      <c r="K61">
        <v>45.80000000000291</v>
      </c>
      <c r="M61" t="s">
        <v>508</v>
      </c>
    </row>
    <row r="62" spans="1:13" x14ac:dyDescent="0.35">
      <c r="A62" t="s">
        <v>516</v>
      </c>
      <c r="C62" t="s">
        <v>157</v>
      </c>
      <c r="F62" t="s">
        <v>158</v>
      </c>
      <c r="G62" t="s">
        <v>159</v>
      </c>
      <c r="H62" t="s">
        <v>160</v>
      </c>
      <c r="I62">
        <v>398</v>
      </c>
      <c r="J62">
        <f t="shared" si="7"/>
        <v>6.6333333333333337</v>
      </c>
      <c r="K62">
        <v>16.399999999994179</v>
      </c>
      <c r="M62" t="s">
        <v>508</v>
      </c>
    </row>
    <row r="63" spans="1:13" x14ac:dyDescent="0.35">
      <c r="A63" t="s">
        <v>7</v>
      </c>
      <c r="C63" t="s">
        <v>161</v>
      </c>
      <c r="F63" t="s">
        <v>162</v>
      </c>
      <c r="G63" t="s">
        <v>163</v>
      </c>
      <c r="H63" t="s">
        <v>164</v>
      </c>
      <c r="I63">
        <v>258</v>
      </c>
      <c r="J63">
        <f t="shared" si="7"/>
        <v>4.3</v>
      </c>
      <c r="K63">
        <v>52.900000000001455</v>
      </c>
      <c r="M63" t="s">
        <v>508</v>
      </c>
    </row>
    <row r="64" spans="1:13" x14ac:dyDescent="0.35">
      <c r="A64" t="s">
        <v>516</v>
      </c>
      <c r="C64" t="s">
        <v>165</v>
      </c>
      <c r="F64" t="s">
        <v>166</v>
      </c>
      <c r="G64" t="s">
        <v>167</v>
      </c>
      <c r="H64" t="s">
        <v>168</v>
      </c>
      <c r="I64">
        <v>419</v>
      </c>
      <c r="J64">
        <f t="shared" si="7"/>
        <v>6.9833333333333334</v>
      </c>
      <c r="K64">
        <v>16.600000000005821</v>
      </c>
      <c r="M64" t="s">
        <v>508</v>
      </c>
    </row>
    <row r="65" spans="1:13" x14ac:dyDescent="0.35">
      <c r="A65" t="s">
        <v>516</v>
      </c>
      <c r="C65" t="s">
        <v>169</v>
      </c>
      <c r="F65" t="s">
        <v>170</v>
      </c>
      <c r="G65" t="s">
        <v>171</v>
      </c>
      <c r="H65" t="s">
        <v>172</v>
      </c>
      <c r="I65">
        <v>2024</v>
      </c>
      <c r="J65">
        <f t="shared" si="7"/>
        <v>33.733333333333334</v>
      </c>
      <c r="K65">
        <v>100.59999999999127</v>
      </c>
      <c r="M65" t="s">
        <v>508</v>
      </c>
    </row>
    <row r="66" spans="1:13" x14ac:dyDescent="0.35">
      <c r="A66" t="s">
        <v>7</v>
      </c>
      <c r="C66" t="s">
        <v>173</v>
      </c>
      <c r="F66" t="s">
        <v>174</v>
      </c>
      <c r="G66" t="s">
        <v>175</v>
      </c>
      <c r="H66" t="s">
        <v>176</v>
      </c>
      <c r="I66">
        <v>434</v>
      </c>
      <c r="J66">
        <f t="shared" si="7"/>
        <v>7.2333333333333334</v>
      </c>
      <c r="K66">
        <v>71.19999999999709</v>
      </c>
      <c r="M66" t="s">
        <v>508</v>
      </c>
    </row>
    <row r="67" spans="1:13" x14ac:dyDescent="0.35">
      <c r="A67" t="s">
        <v>7</v>
      </c>
      <c r="C67" t="s">
        <v>177</v>
      </c>
      <c r="F67" t="s">
        <v>178</v>
      </c>
      <c r="G67" t="s">
        <v>179</v>
      </c>
      <c r="H67" t="s">
        <v>180</v>
      </c>
      <c r="I67">
        <v>309</v>
      </c>
      <c r="J67">
        <f t="shared" si="7"/>
        <v>5.15</v>
      </c>
      <c r="K67">
        <v>46.30000000000291</v>
      </c>
      <c r="M67" t="s">
        <v>508</v>
      </c>
    </row>
    <row r="68" spans="1:13" s="1" customFormat="1" x14ac:dyDescent="0.35">
      <c r="A68" s="1" t="s">
        <v>516</v>
      </c>
      <c r="C68" s="1" t="s">
        <v>181</v>
      </c>
      <c r="F68" s="1" t="s">
        <v>182</v>
      </c>
      <c r="G68" s="1" t="s">
        <v>183</v>
      </c>
      <c r="H68" s="1" t="s">
        <v>184</v>
      </c>
      <c r="I68" s="1">
        <v>0</v>
      </c>
      <c r="J68" s="1">
        <v>0</v>
      </c>
      <c r="K68" s="1" t="s">
        <v>16</v>
      </c>
      <c r="M68" s="1" t="s">
        <v>508</v>
      </c>
    </row>
    <row r="69" spans="1:13" x14ac:dyDescent="0.35">
      <c r="A69" t="s">
        <v>7</v>
      </c>
      <c r="C69" t="s">
        <v>185</v>
      </c>
      <c r="F69" t="s">
        <v>186</v>
      </c>
      <c r="G69" t="s">
        <v>187</v>
      </c>
      <c r="H69" t="s">
        <v>188</v>
      </c>
      <c r="I69">
        <v>248</v>
      </c>
      <c r="J69">
        <f t="shared" ref="J69:J80" si="8">I69/60</f>
        <v>4.1333333333333337</v>
      </c>
      <c r="K69">
        <v>33.599999999998545</v>
      </c>
      <c r="M69" t="s">
        <v>508</v>
      </c>
    </row>
    <row r="70" spans="1:13" x14ac:dyDescent="0.35">
      <c r="A70" t="s">
        <v>7</v>
      </c>
      <c r="C70" t="s">
        <v>189</v>
      </c>
      <c r="F70" t="s">
        <v>190</v>
      </c>
      <c r="G70" t="s">
        <v>191</v>
      </c>
      <c r="H70" t="s">
        <v>192</v>
      </c>
      <c r="I70">
        <v>225</v>
      </c>
      <c r="J70">
        <f t="shared" si="8"/>
        <v>3.75</v>
      </c>
      <c r="K70">
        <v>76.799999999995634</v>
      </c>
      <c r="M70" t="s">
        <v>508</v>
      </c>
    </row>
    <row r="71" spans="1:13" x14ac:dyDescent="0.35">
      <c r="A71" t="s">
        <v>7</v>
      </c>
      <c r="C71" t="s">
        <v>193</v>
      </c>
      <c r="F71" t="s">
        <v>194</v>
      </c>
      <c r="G71" t="s">
        <v>195</v>
      </c>
      <c r="H71" t="s">
        <v>196</v>
      </c>
      <c r="I71">
        <v>432</v>
      </c>
      <c r="J71">
        <f t="shared" si="8"/>
        <v>7.2</v>
      </c>
      <c r="K71">
        <v>66.69999999999709</v>
      </c>
      <c r="M71" t="s">
        <v>508</v>
      </c>
    </row>
    <row r="72" spans="1:13" x14ac:dyDescent="0.35">
      <c r="A72" t="s">
        <v>7</v>
      </c>
      <c r="C72" t="s">
        <v>197</v>
      </c>
      <c r="F72" t="s">
        <v>198</v>
      </c>
      <c r="G72" t="s">
        <v>199</v>
      </c>
      <c r="H72" t="s">
        <v>200</v>
      </c>
      <c r="I72">
        <v>98</v>
      </c>
      <c r="J72">
        <f t="shared" si="8"/>
        <v>1.6333333333333333</v>
      </c>
      <c r="K72">
        <v>40.400000000001455</v>
      </c>
      <c r="M72" t="s">
        <v>509</v>
      </c>
    </row>
    <row r="73" spans="1:13" x14ac:dyDescent="0.35">
      <c r="A73" t="s">
        <v>7</v>
      </c>
      <c r="C73" t="s">
        <v>201</v>
      </c>
      <c r="F73" t="s">
        <v>202</v>
      </c>
      <c r="G73" t="s">
        <v>203</v>
      </c>
      <c r="H73" t="s">
        <v>204</v>
      </c>
      <c r="I73">
        <v>61</v>
      </c>
      <c r="J73">
        <f t="shared" si="8"/>
        <v>1.0166666666666666</v>
      </c>
      <c r="K73">
        <v>40.599999999998545</v>
      </c>
      <c r="M73" t="s">
        <v>509</v>
      </c>
    </row>
    <row r="74" spans="1:13" x14ac:dyDescent="0.35">
      <c r="A74" t="s">
        <v>7</v>
      </c>
      <c r="C74" t="s">
        <v>205</v>
      </c>
      <c r="F74" t="s">
        <v>206</v>
      </c>
      <c r="G74" t="s">
        <v>207</v>
      </c>
      <c r="H74" t="s">
        <v>208</v>
      </c>
      <c r="I74">
        <v>709</v>
      </c>
      <c r="J74">
        <f t="shared" si="8"/>
        <v>11.816666666666666</v>
      </c>
      <c r="K74">
        <v>297.80000000000291</v>
      </c>
      <c r="M74" t="s">
        <v>509</v>
      </c>
    </row>
    <row r="75" spans="1:13" x14ac:dyDescent="0.35">
      <c r="A75" t="s">
        <v>7</v>
      </c>
      <c r="C75" t="s">
        <v>209</v>
      </c>
      <c r="F75" t="s">
        <v>210</v>
      </c>
      <c r="G75" t="s">
        <v>211</v>
      </c>
      <c r="H75" t="s">
        <v>212</v>
      </c>
      <c r="I75">
        <v>399</v>
      </c>
      <c r="J75">
        <f t="shared" si="8"/>
        <v>6.65</v>
      </c>
      <c r="K75">
        <v>49.30000000000291</v>
      </c>
      <c r="M75" t="s">
        <v>509</v>
      </c>
    </row>
    <row r="76" spans="1:13" x14ac:dyDescent="0.35">
      <c r="A76" t="s">
        <v>7</v>
      </c>
      <c r="C76" t="s">
        <v>213</v>
      </c>
      <c r="F76" t="s">
        <v>214</v>
      </c>
      <c r="G76" t="s">
        <v>215</v>
      </c>
      <c r="H76" t="s">
        <v>216</v>
      </c>
      <c r="I76">
        <v>93</v>
      </c>
      <c r="J76">
        <f t="shared" si="8"/>
        <v>1.55</v>
      </c>
      <c r="K76">
        <v>13.30000000000291</v>
      </c>
      <c r="M76" t="s">
        <v>509</v>
      </c>
    </row>
    <row r="77" spans="1:13" x14ac:dyDescent="0.35">
      <c r="A77" t="s">
        <v>7</v>
      </c>
      <c r="C77" t="s">
        <v>217</v>
      </c>
      <c r="F77" t="s">
        <v>218</v>
      </c>
      <c r="G77" t="s">
        <v>219</v>
      </c>
      <c r="H77" t="s">
        <v>220</v>
      </c>
      <c r="I77">
        <v>11</v>
      </c>
      <c r="J77">
        <f t="shared" si="8"/>
        <v>0.18333333333333332</v>
      </c>
      <c r="K77">
        <v>0.29999999999563443</v>
      </c>
      <c r="M77" t="s">
        <v>509</v>
      </c>
    </row>
    <row r="78" spans="1:13" x14ac:dyDescent="0.35">
      <c r="A78" t="s">
        <v>7</v>
      </c>
      <c r="C78" t="s">
        <v>221</v>
      </c>
      <c r="F78" t="s">
        <v>222</v>
      </c>
      <c r="G78" t="s">
        <v>223</v>
      </c>
      <c r="H78" t="s">
        <v>224</v>
      </c>
      <c r="I78">
        <v>678</v>
      </c>
      <c r="J78">
        <f t="shared" si="8"/>
        <v>11.3</v>
      </c>
      <c r="K78">
        <v>144.40000000000146</v>
      </c>
      <c r="M78" t="s">
        <v>509</v>
      </c>
    </row>
    <row r="79" spans="1:13" x14ac:dyDescent="0.35">
      <c r="A79" t="s">
        <v>516</v>
      </c>
      <c r="C79" t="s">
        <v>225</v>
      </c>
      <c r="F79" t="s">
        <v>226</v>
      </c>
      <c r="G79" t="s">
        <v>227</v>
      </c>
      <c r="H79" t="s">
        <v>228</v>
      </c>
      <c r="I79">
        <v>207</v>
      </c>
      <c r="J79">
        <f t="shared" si="8"/>
        <v>3.45</v>
      </c>
      <c r="K79">
        <v>8.5</v>
      </c>
      <c r="M79" t="s">
        <v>509</v>
      </c>
    </row>
    <row r="80" spans="1:13" x14ac:dyDescent="0.35">
      <c r="A80" t="s">
        <v>7</v>
      </c>
      <c r="C80" t="s">
        <v>229</v>
      </c>
      <c r="F80" t="s">
        <v>230</v>
      </c>
      <c r="G80" t="s">
        <v>231</v>
      </c>
      <c r="H80" t="s">
        <v>232</v>
      </c>
      <c r="I80">
        <v>673</v>
      </c>
      <c r="J80">
        <f t="shared" si="8"/>
        <v>11.216666666666667</v>
      </c>
      <c r="K80">
        <v>90.400000000001455</v>
      </c>
      <c r="M80" t="s">
        <v>509</v>
      </c>
    </row>
    <row r="81" spans="1:13" x14ac:dyDescent="0.35">
      <c r="A81" t="s">
        <v>7</v>
      </c>
      <c r="C81" t="s">
        <v>233</v>
      </c>
      <c r="F81" t="s">
        <v>234</v>
      </c>
      <c r="G81" t="s">
        <v>235</v>
      </c>
      <c r="H81" t="s">
        <v>236</v>
      </c>
      <c r="I81">
        <v>151</v>
      </c>
      <c r="J81">
        <f t="shared" ref="J81:J86" si="9">I81/60</f>
        <v>2.5166666666666666</v>
      </c>
      <c r="K81">
        <v>45.099999999998545</v>
      </c>
      <c r="M81" t="s">
        <v>509</v>
      </c>
    </row>
    <row r="82" spans="1:13" x14ac:dyDescent="0.35">
      <c r="A82" t="s">
        <v>7</v>
      </c>
      <c r="C82" t="s">
        <v>237</v>
      </c>
      <c r="F82" t="s">
        <v>238</v>
      </c>
      <c r="G82" t="s">
        <v>239</v>
      </c>
      <c r="H82" t="s">
        <v>240</v>
      </c>
      <c r="I82">
        <v>364</v>
      </c>
      <c r="J82">
        <f t="shared" si="9"/>
        <v>6.0666666666666664</v>
      </c>
      <c r="K82">
        <v>46.400000000001455</v>
      </c>
      <c r="M82" t="s">
        <v>509</v>
      </c>
    </row>
    <row r="83" spans="1:13" x14ac:dyDescent="0.35">
      <c r="A83" t="s">
        <v>516</v>
      </c>
      <c r="C83" t="s">
        <v>241</v>
      </c>
      <c r="F83" t="s">
        <v>242</v>
      </c>
      <c r="G83" t="s">
        <v>243</v>
      </c>
      <c r="H83" t="s">
        <v>244</v>
      </c>
      <c r="I83">
        <v>269</v>
      </c>
      <c r="J83">
        <f t="shared" si="9"/>
        <v>4.4833333333333334</v>
      </c>
      <c r="K83">
        <v>55.399999999994179</v>
      </c>
      <c r="M83" t="s">
        <v>509</v>
      </c>
    </row>
    <row r="84" spans="1:13" x14ac:dyDescent="0.35">
      <c r="A84" t="s">
        <v>7</v>
      </c>
      <c r="C84" t="s">
        <v>245</v>
      </c>
      <c r="F84" t="s">
        <v>246</v>
      </c>
      <c r="G84" t="s">
        <v>247</v>
      </c>
      <c r="H84" t="s">
        <v>248</v>
      </c>
      <c r="I84">
        <v>511</v>
      </c>
      <c r="J84">
        <f t="shared" si="9"/>
        <v>8.5166666666666675</v>
      </c>
      <c r="K84">
        <v>50.5</v>
      </c>
      <c r="M84" t="s">
        <v>509</v>
      </c>
    </row>
    <row r="85" spans="1:13" x14ac:dyDescent="0.35">
      <c r="A85" t="s">
        <v>7</v>
      </c>
      <c r="C85" t="s">
        <v>249</v>
      </c>
      <c r="F85" t="s">
        <v>250</v>
      </c>
      <c r="G85" t="s">
        <v>251</v>
      </c>
      <c r="H85" t="s">
        <v>252</v>
      </c>
      <c r="I85">
        <v>25</v>
      </c>
      <c r="J85">
        <f t="shared" si="9"/>
        <v>0.41666666666666669</v>
      </c>
      <c r="K85">
        <v>0.29999999999563443</v>
      </c>
      <c r="M85" t="s">
        <v>509</v>
      </c>
    </row>
    <row r="86" spans="1:13" x14ac:dyDescent="0.35">
      <c r="A86" t="s">
        <v>516</v>
      </c>
      <c r="C86" t="s">
        <v>253</v>
      </c>
      <c r="F86" t="s">
        <v>254</v>
      </c>
      <c r="G86" t="s">
        <v>255</v>
      </c>
      <c r="H86" t="s">
        <v>256</v>
      </c>
      <c r="I86">
        <v>148</v>
      </c>
      <c r="J86">
        <f t="shared" si="9"/>
        <v>2.4666666666666668</v>
      </c>
      <c r="K86">
        <v>42.900000000008731</v>
      </c>
      <c r="M86" t="s">
        <v>509</v>
      </c>
    </row>
    <row r="87" spans="1:13" x14ac:dyDescent="0.35">
      <c r="A87" t="s">
        <v>7</v>
      </c>
      <c r="C87" t="s">
        <v>257</v>
      </c>
      <c r="F87" t="s">
        <v>258</v>
      </c>
      <c r="G87" t="s">
        <v>259</v>
      </c>
      <c r="H87" t="s">
        <v>260</v>
      </c>
      <c r="I87">
        <v>79</v>
      </c>
      <c r="J87">
        <f t="shared" ref="J87:J97" si="10">I87/60</f>
        <v>1.3166666666666667</v>
      </c>
      <c r="K87">
        <v>35.80000000000291</v>
      </c>
      <c r="M87" t="s">
        <v>509</v>
      </c>
    </row>
    <row r="88" spans="1:13" x14ac:dyDescent="0.35">
      <c r="A88" t="s">
        <v>7</v>
      </c>
      <c r="C88" t="s">
        <v>261</v>
      </c>
      <c r="F88" t="s">
        <v>262</v>
      </c>
      <c r="G88" t="s">
        <v>263</v>
      </c>
      <c r="H88" t="s">
        <v>264</v>
      </c>
      <c r="I88">
        <v>291</v>
      </c>
      <c r="J88">
        <f t="shared" si="10"/>
        <v>4.8499999999999996</v>
      </c>
      <c r="K88">
        <v>78</v>
      </c>
      <c r="M88" t="s">
        <v>509</v>
      </c>
    </row>
    <row r="89" spans="1:13" x14ac:dyDescent="0.35">
      <c r="A89" t="s">
        <v>516</v>
      </c>
      <c r="C89" t="s">
        <v>265</v>
      </c>
      <c r="F89" t="s">
        <v>266</v>
      </c>
      <c r="G89" t="s">
        <v>267</v>
      </c>
      <c r="H89" t="s">
        <v>268</v>
      </c>
      <c r="I89">
        <v>246</v>
      </c>
      <c r="J89">
        <f t="shared" si="10"/>
        <v>4.0999999999999996</v>
      </c>
      <c r="K89">
        <v>68.19999999999709</v>
      </c>
      <c r="M89" t="s">
        <v>509</v>
      </c>
    </row>
    <row r="90" spans="1:13" x14ac:dyDescent="0.35">
      <c r="A90" t="s">
        <v>7</v>
      </c>
      <c r="C90" t="s">
        <v>269</v>
      </c>
      <c r="F90" t="s">
        <v>270</v>
      </c>
      <c r="G90" t="s">
        <v>271</v>
      </c>
      <c r="H90" t="s">
        <v>272</v>
      </c>
      <c r="I90">
        <v>256</v>
      </c>
      <c r="J90">
        <f t="shared" si="10"/>
        <v>4.2666666666666666</v>
      </c>
      <c r="K90">
        <v>63.19999999999709</v>
      </c>
      <c r="M90" t="s">
        <v>509</v>
      </c>
    </row>
    <row r="91" spans="1:13" x14ac:dyDescent="0.35">
      <c r="A91" t="s">
        <v>516</v>
      </c>
      <c r="C91" t="s">
        <v>273</v>
      </c>
      <c r="F91" t="s">
        <v>274</v>
      </c>
      <c r="G91" t="s">
        <v>275</v>
      </c>
      <c r="H91" t="s">
        <v>276</v>
      </c>
      <c r="I91">
        <v>140</v>
      </c>
      <c r="J91">
        <f t="shared" si="10"/>
        <v>2.3333333333333335</v>
      </c>
      <c r="K91">
        <v>48.099999999991269</v>
      </c>
      <c r="M91" t="s">
        <v>509</v>
      </c>
    </row>
    <row r="92" spans="1:13" x14ac:dyDescent="0.35">
      <c r="A92" t="s">
        <v>7</v>
      </c>
      <c r="C92" t="s">
        <v>277</v>
      </c>
      <c r="F92" t="s">
        <v>278</v>
      </c>
      <c r="G92" t="s">
        <v>279</v>
      </c>
      <c r="H92" t="s">
        <v>280</v>
      </c>
      <c r="I92">
        <v>401</v>
      </c>
      <c r="J92">
        <f t="shared" si="10"/>
        <v>6.6833333333333336</v>
      </c>
      <c r="K92">
        <v>56.900000000001455</v>
      </c>
      <c r="M92" t="s">
        <v>509</v>
      </c>
    </row>
    <row r="93" spans="1:13" x14ac:dyDescent="0.35">
      <c r="A93" t="s">
        <v>7</v>
      </c>
      <c r="C93" t="s">
        <v>281</v>
      </c>
      <c r="F93" t="s">
        <v>282</v>
      </c>
      <c r="G93" t="s">
        <v>283</v>
      </c>
      <c r="H93" t="s">
        <v>284</v>
      </c>
      <c r="I93">
        <v>268</v>
      </c>
      <c r="J93">
        <f t="shared" si="10"/>
        <v>4.4666666666666668</v>
      </c>
      <c r="K93">
        <v>81.700000000004366</v>
      </c>
      <c r="M93" t="s">
        <v>509</v>
      </c>
    </row>
    <row r="94" spans="1:13" x14ac:dyDescent="0.35">
      <c r="A94" t="s">
        <v>516</v>
      </c>
      <c r="C94" t="s">
        <v>285</v>
      </c>
      <c r="F94" t="s">
        <v>286</v>
      </c>
      <c r="G94" t="s">
        <v>287</v>
      </c>
      <c r="H94" t="s">
        <v>288</v>
      </c>
      <c r="I94">
        <v>156</v>
      </c>
      <c r="J94">
        <f t="shared" si="10"/>
        <v>2.6</v>
      </c>
      <c r="K94">
        <v>100.5</v>
      </c>
      <c r="M94" t="s">
        <v>509</v>
      </c>
    </row>
    <row r="95" spans="1:13" x14ac:dyDescent="0.35">
      <c r="A95" t="s">
        <v>7</v>
      </c>
      <c r="C95" t="s">
        <v>289</v>
      </c>
      <c r="F95" t="s">
        <v>290</v>
      </c>
      <c r="G95" t="s">
        <v>291</v>
      </c>
      <c r="H95" t="s">
        <v>292</v>
      </c>
      <c r="I95">
        <v>295</v>
      </c>
      <c r="J95">
        <f t="shared" si="10"/>
        <v>4.916666666666667</v>
      </c>
      <c r="K95">
        <v>40.200000000004366</v>
      </c>
      <c r="M95" t="s">
        <v>509</v>
      </c>
    </row>
    <row r="96" spans="1:13" x14ac:dyDescent="0.35">
      <c r="A96" t="s">
        <v>7</v>
      </c>
      <c r="C96" t="s">
        <v>293</v>
      </c>
      <c r="F96" t="s">
        <v>294</v>
      </c>
      <c r="G96" t="s">
        <v>295</v>
      </c>
      <c r="H96" t="s">
        <v>296</v>
      </c>
      <c r="I96">
        <v>0</v>
      </c>
      <c r="J96">
        <f t="shared" si="10"/>
        <v>0</v>
      </c>
      <c r="K96" t="s">
        <v>16</v>
      </c>
      <c r="M96" t="s">
        <v>509</v>
      </c>
    </row>
    <row r="97" spans="1:13" x14ac:dyDescent="0.35">
      <c r="A97" t="s">
        <v>7</v>
      </c>
      <c r="C97" t="s">
        <v>297</v>
      </c>
      <c r="F97" t="s">
        <v>298</v>
      </c>
      <c r="G97" t="s">
        <v>299</v>
      </c>
      <c r="H97" t="s">
        <v>300</v>
      </c>
      <c r="I97">
        <v>688</v>
      </c>
      <c r="J97">
        <f t="shared" si="10"/>
        <v>11.466666666666667</v>
      </c>
      <c r="K97">
        <v>259.19999999999709</v>
      </c>
      <c r="M97" t="s">
        <v>509</v>
      </c>
    </row>
    <row r="98" spans="1:13" x14ac:dyDescent="0.35">
      <c r="A98" t="s">
        <v>7</v>
      </c>
      <c r="C98" t="s">
        <v>301</v>
      </c>
      <c r="F98" t="s">
        <v>302</v>
      </c>
      <c r="G98" t="s">
        <v>303</v>
      </c>
      <c r="H98" t="s">
        <v>304</v>
      </c>
      <c r="I98">
        <v>116</v>
      </c>
      <c r="J98">
        <f t="shared" ref="J98:J106" si="11">I98/60</f>
        <v>1.9333333333333333</v>
      </c>
      <c r="K98">
        <v>26.400000000001455</v>
      </c>
      <c r="M98" t="s">
        <v>509</v>
      </c>
    </row>
    <row r="99" spans="1:13" x14ac:dyDescent="0.35">
      <c r="A99" t="s">
        <v>7</v>
      </c>
      <c r="C99" t="s">
        <v>305</v>
      </c>
      <c r="F99" t="s">
        <v>306</v>
      </c>
      <c r="G99" t="s">
        <v>307</v>
      </c>
      <c r="H99" t="s">
        <v>308</v>
      </c>
      <c r="I99">
        <v>166</v>
      </c>
      <c r="J99">
        <f t="shared" si="11"/>
        <v>2.7666666666666666</v>
      </c>
      <c r="K99">
        <v>42.19999999999709</v>
      </c>
      <c r="M99" t="s">
        <v>509</v>
      </c>
    </row>
    <row r="100" spans="1:13" x14ac:dyDescent="0.35">
      <c r="A100" t="s">
        <v>516</v>
      </c>
      <c r="C100" t="s">
        <v>309</v>
      </c>
      <c r="F100" t="s">
        <v>310</v>
      </c>
      <c r="G100" t="s">
        <v>311</v>
      </c>
      <c r="H100" t="s">
        <v>312</v>
      </c>
      <c r="I100">
        <v>38</v>
      </c>
      <c r="J100">
        <f t="shared" si="11"/>
        <v>0.6333333333333333</v>
      </c>
      <c r="K100">
        <v>9.4000000000087311</v>
      </c>
      <c r="M100" t="s">
        <v>509</v>
      </c>
    </row>
    <row r="101" spans="1:13" x14ac:dyDescent="0.35">
      <c r="A101" t="s">
        <v>516</v>
      </c>
      <c r="C101" t="s">
        <v>313</v>
      </c>
      <c r="F101" t="s">
        <v>314</v>
      </c>
      <c r="G101" t="s">
        <v>315</v>
      </c>
      <c r="H101" t="s">
        <v>316</v>
      </c>
      <c r="I101">
        <v>109</v>
      </c>
      <c r="J101">
        <f t="shared" si="11"/>
        <v>1.8166666666666667</v>
      </c>
      <c r="K101">
        <v>8.0999999999912689</v>
      </c>
      <c r="M101" t="s">
        <v>509</v>
      </c>
    </row>
    <row r="102" spans="1:13" x14ac:dyDescent="0.35">
      <c r="A102" t="s">
        <v>7</v>
      </c>
      <c r="C102" t="s">
        <v>317</v>
      </c>
      <c r="F102" t="s">
        <v>318</v>
      </c>
      <c r="G102" t="s">
        <v>319</v>
      </c>
      <c r="H102" t="s">
        <v>320</v>
      </c>
      <c r="I102">
        <v>424</v>
      </c>
      <c r="J102">
        <f t="shared" si="11"/>
        <v>7.0666666666666664</v>
      </c>
      <c r="K102">
        <v>92.30000000000291</v>
      </c>
      <c r="M102" t="s">
        <v>509</v>
      </c>
    </row>
    <row r="103" spans="1:13" x14ac:dyDescent="0.35">
      <c r="A103" t="s">
        <v>7</v>
      </c>
      <c r="C103" t="s">
        <v>321</v>
      </c>
      <c r="F103" t="s">
        <v>322</v>
      </c>
      <c r="G103" t="s">
        <v>323</v>
      </c>
      <c r="H103" t="s">
        <v>324</v>
      </c>
      <c r="I103">
        <v>0</v>
      </c>
      <c r="J103">
        <f t="shared" si="11"/>
        <v>0</v>
      </c>
      <c r="K103" t="s">
        <v>16</v>
      </c>
      <c r="M103" t="s">
        <v>509</v>
      </c>
    </row>
    <row r="104" spans="1:13" x14ac:dyDescent="0.35">
      <c r="A104" t="s">
        <v>7</v>
      </c>
      <c r="C104" t="s">
        <v>325</v>
      </c>
      <c r="F104" t="s">
        <v>326</v>
      </c>
      <c r="G104" t="s">
        <v>327</v>
      </c>
      <c r="H104" t="s">
        <v>328</v>
      </c>
      <c r="I104">
        <v>66</v>
      </c>
      <c r="J104">
        <f t="shared" si="11"/>
        <v>1.1000000000000001</v>
      </c>
      <c r="K104">
        <v>5.0999999999985448</v>
      </c>
      <c r="M104" t="s">
        <v>509</v>
      </c>
    </row>
    <row r="105" spans="1:13" x14ac:dyDescent="0.35">
      <c r="A105" t="s">
        <v>7</v>
      </c>
      <c r="C105" t="s">
        <v>329</v>
      </c>
      <c r="F105" t="s">
        <v>330</v>
      </c>
      <c r="G105" t="s">
        <v>331</v>
      </c>
      <c r="H105" t="s">
        <v>332</v>
      </c>
      <c r="I105">
        <v>260</v>
      </c>
      <c r="J105">
        <f t="shared" si="11"/>
        <v>4.333333333333333</v>
      </c>
      <c r="K105">
        <v>53.900000000001455</v>
      </c>
      <c r="M105" t="s">
        <v>509</v>
      </c>
    </row>
    <row r="106" spans="1:13" x14ac:dyDescent="0.35">
      <c r="A106" t="s">
        <v>7</v>
      </c>
      <c r="C106" t="s">
        <v>333</v>
      </c>
      <c r="F106" t="s">
        <v>334</v>
      </c>
      <c r="G106" t="s">
        <v>335</v>
      </c>
      <c r="H106" t="s">
        <v>336</v>
      </c>
      <c r="I106">
        <v>300</v>
      </c>
      <c r="J106">
        <f t="shared" si="11"/>
        <v>5</v>
      </c>
      <c r="K106">
        <v>50.900000000001455</v>
      </c>
      <c r="M106" t="s">
        <v>509</v>
      </c>
    </row>
    <row r="107" spans="1:13" x14ac:dyDescent="0.35">
      <c r="A107" t="s">
        <v>516</v>
      </c>
      <c r="C107" t="s">
        <v>337</v>
      </c>
      <c r="F107" t="s">
        <v>338</v>
      </c>
      <c r="G107" t="s">
        <v>339</v>
      </c>
      <c r="H107" t="s">
        <v>340</v>
      </c>
      <c r="I107">
        <v>131</v>
      </c>
      <c r="J107">
        <f t="shared" ref="J107:J113" si="12">I107/60</f>
        <v>2.1833333333333331</v>
      </c>
      <c r="K107">
        <v>38.30000000000291</v>
      </c>
      <c r="M107" t="s">
        <v>509</v>
      </c>
    </row>
    <row r="108" spans="1:13" x14ac:dyDescent="0.35">
      <c r="A108" t="s">
        <v>516</v>
      </c>
      <c r="C108" t="s">
        <v>341</v>
      </c>
      <c r="F108" t="s">
        <v>342</v>
      </c>
      <c r="G108" t="s">
        <v>343</v>
      </c>
      <c r="H108" t="s">
        <v>344</v>
      </c>
      <c r="I108">
        <v>116</v>
      </c>
      <c r="J108">
        <f t="shared" si="12"/>
        <v>1.9333333333333333</v>
      </c>
      <c r="K108">
        <v>26.30000000000291</v>
      </c>
      <c r="M108" t="s">
        <v>509</v>
      </c>
    </row>
    <row r="109" spans="1:13" x14ac:dyDescent="0.35">
      <c r="A109" t="s">
        <v>7</v>
      </c>
      <c r="C109" t="s">
        <v>345</v>
      </c>
      <c r="F109" t="s">
        <v>346</v>
      </c>
      <c r="G109" t="s">
        <v>347</v>
      </c>
      <c r="H109" t="s">
        <v>348</v>
      </c>
      <c r="I109">
        <v>92</v>
      </c>
      <c r="J109">
        <f t="shared" si="12"/>
        <v>1.5333333333333334</v>
      </c>
      <c r="K109">
        <v>42.099999999998545</v>
      </c>
      <c r="M109" t="s">
        <v>509</v>
      </c>
    </row>
    <row r="110" spans="1:13" x14ac:dyDescent="0.35">
      <c r="A110" t="s">
        <v>516</v>
      </c>
      <c r="C110" t="s">
        <v>349</v>
      </c>
      <c r="F110" t="s">
        <v>350</v>
      </c>
      <c r="G110" t="s">
        <v>351</v>
      </c>
      <c r="H110" t="s">
        <v>352</v>
      </c>
      <c r="I110">
        <v>43</v>
      </c>
      <c r="J110">
        <f t="shared" si="12"/>
        <v>0.71666666666666667</v>
      </c>
      <c r="K110">
        <v>4.1999999999970896</v>
      </c>
      <c r="M110" t="s">
        <v>509</v>
      </c>
    </row>
    <row r="111" spans="1:13" x14ac:dyDescent="0.35">
      <c r="A111" t="s">
        <v>516</v>
      </c>
      <c r="C111" t="s">
        <v>353</v>
      </c>
      <c r="F111" t="s">
        <v>354</v>
      </c>
      <c r="G111" t="s">
        <v>355</v>
      </c>
      <c r="H111" t="s">
        <v>356</v>
      </c>
      <c r="I111">
        <v>391</v>
      </c>
      <c r="J111">
        <f t="shared" si="12"/>
        <v>6.5166666666666666</v>
      </c>
      <c r="K111">
        <v>31.80000000000291</v>
      </c>
      <c r="M111" t="s">
        <v>509</v>
      </c>
    </row>
    <row r="112" spans="1:13" x14ac:dyDescent="0.35">
      <c r="A112" t="s">
        <v>7</v>
      </c>
      <c r="C112" t="s">
        <v>357</v>
      </c>
      <c r="F112" t="s">
        <v>358</v>
      </c>
      <c r="G112" t="s">
        <v>359</v>
      </c>
      <c r="H112" t="s">
        <v>360</v>
      </c>
      <c r="I112">
        <v>800</v>
      </c>
      <c r="J112">
        <f t="shared" si="12"/>
        <v>13.333333333333334</v>
      </c>
      <c r="K112">
        <v>298.69999999999709</v>
      </c>
      <c r="M112" t="s">
        <v>509</v>
      </c>
    </row>
    <row r="113" spans="1:13" x14ac:dyDescent="0.35">
      <c r="A113" t="s">
        <v>516</v>
      </c>
      <c r="C113" t="s">
        <v>361</v>
      </c>
      <c r="F113" t="s">
        <v>362</v>
      </c>
      <c r="G113" t="s">
        <v>363</v>
      </c>
      <c r="H113" t="s">
        <v>364</v>
      </c>
      <c r="I113">
        <v>110</v>
      </c>
      <c r="J113">
        <f t="shared" si="12"/>
        <v>1.8333333333333333</v>
      </c>
      <c r="K113">
        <v>10.80000000000291</v>
      </c>
      <c r="M113" t="s">
        <v>509</v>
      </c>
    </row>
    <row r="114" spans="1:13" x14ac:dyDescent="0.35">
      <c r="A114" t="s">
        <v>7</v>
      </c>
      <c r="C114" t="s">
        <v>365</v>
      </c>
      <c r="F114" t="s">
        <v>366</v>
      </c>
      <c r="G114" t="s">
        <v>367</v>
      </c>
      <c r="H114" t="s">
        <v>368</v>
      </c>
      <c r="I114">
        <v>160</v>
      </c>
      <c r="J114">
        <f>I114/60</f>
        <v>2.6666666666666665</v>
      </c>
      <c r="K114">
        <v>47</v>
      </c>
      <c r="M114" t="s">
        <v>509</v>
      </c>
    </row>
    <row r="115" spans="1:13" x14ac:dyDescent="0.35">
      <c r="A115" t="s">
        <v>516</v>
      </c>
      <c r="C115" t="s">
        <v>369</v>
      </c>
      <c r="F115" t="s">
        <v>370</v>
      </c>
      <c r="G115" t="s">
        <v>371</v>
      </c>
      <c r="H115" t="s">
        <v>372</v>
      </c>
      <c r="I115">
        <v>32</v>
      </c>
      <c r="J115">
        <f>I115/60</f>
        <v>0.53333333333333333</v>
      </c>
      <c r="K115">
        <v>9.9999999991268851E-2</v>
      </c>
      <c r="M115" t="s">
        <v>509</v>
      </c>
    </row>
    <row r="116" spans="1:13" x14ac:dyDescent="0.35">
      <c r="A116" t="s">
        <v>7</v>
      </c>
      <c r="C116" t="s">
        <v>373</v>
      </c>
      <c r="F116" t="s">
        <v>374</v>
      </c>
      <c r="G116" t="s">
        <v>375</v>
      </c>
      <c r="H116" t="s">
        <v>376</v>
      </c>
      <c r="I116">
        <v>367</v>
      </c>
      <c r="J116">
        <f>I116/60</f>
        <v>6.1166666666666663</v>
      </c>
      <c r="K116">
        <v>51.099999999998545</v>
      </c>
      <c r="M116" t="s">
        <v>509</v>
      </c>
    </row>
    <row r="117" spans="1:13" x14ac:dyDescent="0.35">
      <c r="A117" t="s">
        <v>516</v>
      </c>
      <c r="C117" t="s">
        <v>377</v>
      </c>
      <c r="F117" t="s">
        <v>378</v>
      </c>
      <c r="G117" t="s">
        <v>379</v>
      </c>
      <c r="H117" t="s">
        <v>380</v>
      </c>
      <c r="I117">
        <v>180</v>
      </c>
      <c r="J117">
        <f>I117/60</f>
        <v>3</v>
      </c>
      <c r="K117">
        <v>46.400000000008731</v>
      </c>
      <c r="M117" t="s">
        <v>510</v>
      </c>
    </row>
    <row r="118" spans="1:13" x14ac:dyDescent="0.35">
      <c r="A118" t="s">
        <v>7</v>
      </c>
      <c r="C118" t="s">
        <v>381</v>
      </c>
      <c r="F118" t="s">
        <v>382</v>
      </c>
      <c r="G118" t="s">
        <v>383</v>
      </c>
      <c r="H118" t="s">
        <v>384</v>
      </c>
      <c r="I118">
        <v>13</v>
      </c>
      <c r="J118">
        <f>I118/60</f>
        <v>0.21666666666666667</v>
      </c>
      <c r="K118">
        <v>0.20000000000436557</v>
      </c>
      <c r="M118" t="s">
        <v>510</v>
      </c>
    </row>
    <row r="119" spans="1:13" x14ac:dyDescent="0.35">
      <c r="A119" t="s">
        <v>516</v>
      </c>
      <c r="C119" t="s">
        <v>385</v>
      </c>
      <c r="F119" t="s">
        <v>386</v>
      </c>
      <c r="G119" t="s">
        <v>387</v>
      </c>
      <c r="H119" t="s">
        <v>388</v>
      </c>
      <c r="I119">
        <v>60</v>
      </c>
      <c r="J119">
        <f t="shared" ref="J119:J141" si="13">I119/60</f>
        <v>1</v>
      </c>
      <c r="K119">
        <v>10.5</v>
      </c>
      <c r="M119" t="s">
        <v>510</v>
      </c>
    </row>
    <row r="120" spans="1:13" x14ac:dyDescent="0.35">
      <c r="A120" t="s">
        <v>516</v>
      </c>
      <c r="C120" t="s">
        <v>389</v>
      </c>
      <c r="F120" t="s">
        <v>390</v>
      </c>
      <c r="G120" t="s">
        <v>391</v>
      </c>
      <c r="H120" t="s">
        <v>392</v>
      </c>
      <c r="I120">
        <v>359</v>
      </c>
      <c r="J120">
        <f t="shared" si="13"/>
        <v>5.9833333333333334</v>
      </c>
      <c r="K120">
        <v>30.599999999991269</v>
      </c>
      <c r="M120" t="s">
        <v>510</v>
      </c>
    </row>
    <row r="121" spans="1:13" x14ac:dyDescent="0.35">
      <c r="A121" t="s">
        <v>7</v>
      </c>
      <c r="C121" t="s">
        <v>393</v>
      </c>
      <c r="F121" t="s">
        <v>394</v>
      </c>
      <c r="G121" t="s">
        <v>395</v>
      </c>
      <c r="H121" t="s">
        <v>396</v>
      </c>
      <c r="I121">
        <v>54</v>
      </c>
      <c r="J121">
        <f t="shared" si="13"/>
        <v>0.9</v>
      </c>
      <c r="K121">
        <v>15</v>
      </c>
      <c r="M121" t="s">
        <v>510</v>
      </c>
    </row>
    <row r="122" spans="1:13" x14ac:dyDescent="0.35">
      <c r="A122" t="s">
        <v>7</v>
      </c>
      <c r="C122" t="s">
        <v>397</v>
      </c>
      <c r="F122" t="s">
        <v>398</v>
      </c>
      <c r="G122" t="s">
        <v>399</v>
      </c>
      <c r="H122" t="s">
        <v>400</v>
      </c>
      <c r="I122">
        <v>217</v>
      </c>
      <c r="J122">
        <f t="shared" si="13"/>
        <v>3.6166666666666667</v>
      </c>
      <c r="K122">
        <v>111.5</v>
      </c>
      <c r="M122" t="s">
        <v>510</v>
      </c>
    </row>
    <row r="123" spans="1:13" x14ac:dyDescent="0.35">
      <c r="A123" t="s">
        <v>7</v>
      </c>
      <c r="C123" t="s">
        <v>401</v>
      </c>
      <c r="F123" t="s">
        <v>402</v>
      </c>
      <c r="G123" t="s">
        <v>403</v>
      </c>
      <c r="H123" t="s">
        <v>404</v>
      </c>
      <c r="I123">
        <v>642</v>
      </c>
      <c r="J123">
        <f t="shared" si="13"/>
        <v>10.7</v>
      </c>
      <c r="K123">
        <v>266.5</v>
      </c>
      <c r="M123" t="s">
        <v>510</v>
      </c>
    </row>
    <row r="124" spans="1:13" x14ac:dyDescent="0.35">
      <c r="A124" t="s">
        <v>516</v>
      </c>
      <c r="C124" t="s">
        <v>405</v>
      </c>
      <c r="F124" t="s">
        <v>406</v>
      </c>
      <c r="G124" t="s">
        <v>407</v>
      </c>
      <c r="H124" t="s">
        <v>408</v>
      </c>
      <c r="I124">
        <v>132</v>
      </c>
      <c r="J124">
        <f t="shared" si="13"/>
        <v>2.2000000000000002</v>
      </c>
      <c r="K124">
        <v>41.700000000011642</v>
      </c>
      <c r="M124" t="s">
        <v>510</v>
      </c>
    </row>
    <row r="125" spans="1:13" x14ac:dyDescent="0.35">
      <c r="A125" t="s">
        <v>516</v>
      </c>
      <c r="C125" t="s">
        <v>409</v>
      </c>
      <c r="F125" t="s">
        <v>410</v>
      </c>
      <c r="G125" t="s">
        <v>411</v>
      </c>
      <c r="H125" t="s">
        <v>412</v>
      </c>
      <c r="I125">
        <v>126</v>
      </c>
      <c r="J125">
        <f t="shared" si="13"/>
        <v>2.1</v>
      </c>
      <c r="K125">
        <v>65.5</v>
      </c>
      <c r="M125" t="s">
        <v>510</v>
      </c>
    </row>
    <row r="126" spans="1:13" x14ac:dyDescent="0.35">
      <c r="A126" t="s">
        <v>516</v>
      </c>
      <c r="C126" t="s">
        <v>413</v>
      </c>
      <c r="F126" t="s">
        <v>414</v>
      </c>
      <c r="G126" t="s">
        <v>415</v>
      </c>
      <c r="H126" t="s">
        <v>416</v>
      </c>
      <c r="I126">
        <v>0</v>
      </c>
      <c r="J126">
        <f t="shared" si="13"/>
        <v>0</v>
      </c>
      <c r="K126" t="s">
        <v>16</v>
      </c>
      <c r="M126" t="s">
        <v>510</v>
      </c>
    </row>
    <row r="127" spans="1:13" x14ac:dyDescent="0.35">
      <c r="A127" t="s">
        <v>516</v>
      </c>
      <c r="C127" t="s">
        <v>417</v>
      </c>
      <c r="F127" t="s">
        <v>418</v>
      </c>
      <c r="G127" t="s">
        <v>419</v>
      </c>
      <c r="H127" t="s">
        <v>420</v>
      </c>
      <c r="I127">
        <v>323</v>
      </c>
      <c r="J127">
        <f t="shared" si="13"/>
        <v>5.3833333333333337</v>
      </c>
      <c r="K127">
        <v>44.399999999994179</v>
      </c>
      <c r="M127" t="s">
        <v>511</v>
      </c>
    </row>
    <row r="128" spans="1:13" x14ac:dyDescent="0.35">
      <c r="A128" t="s">
        <v>7</v>
      </c>
      <c r="C128" t="s">
        <v>421</v>
      </c>
      <c r="F128" t="s">
        <v>422</v>
      </c>
      <c r="G128" t="s">
        <v>423</v>
      </c>
      <c r="H128" t="s">
        <v>424</v>
      </c>
      <c r="I128">
        <v>115</v>
      </c>
      <c r="J128">
        <f t="shared" si="13"/>
        <v>1.9166666666666667</v>
      </c>
      <c r="K128">
        <v>43.599999999998545</v>
      </c>
      <c r="M128" t="s">
        <v>511</v>
      </c>
    </row>
    <row r="129" spans="1:13" x14ac:dyDescent="0.35">
      <c r="A129" t="s">
        <v>7</v>
      </c>
      <c r="C129" t="s">
        <v>418</v>
      </c>
      <c r="F129" t="s">
        <v>425</v>
      </c>
      <c r="G129" t="s">
        <v>426</v>
      </c>
      <c r="H129" t="s">
        <v>427</v>
      </c>
      <c r="I129">
        <v>39</v>
      </c>
      <c r="J129">
        <f t="shared" si="13"/>
        <v>0.65</v>
      </c>
      <c r="K129">
        <v>10.900000000001455</v>
      </c>
      <c r="M129" t="s">
        <v>511</v>
      </c>
    </row>
    <row r="130" spans="1:13" x14ac:dyDescent="0.35">
      <c r="A130" t="s">
        <v>7</v>
      </c>
      <c r="C130" t="s">
        <v>428</v>
      </c>
      <c r="F130" t="s">
        <v>429</v>
      </c>
      <c r="G130" t="s">
        <v>430</v>
      </c>
      <c r="H130" t="s">
        <v>431</v>
      </c>
      <c r="I130">
        <v>117</v>
      </c>
      <c r="J130">
        <f t="shared" si="13"/>
        <v>1.95</v>
      </c>
      <c r="K130">
        <v>53.19999999999709</v>
      </c>
      <c r="M130" t="s">
        <v>511</v>
      </c>
    </row>
    <row r="131" spans="1:13" x14ac:dyDescent="0.35">
      <c r="A131" t="s">
        <v>7</v>
      </c>
      <c r="C131" t="s">
        <v>432</v>
      </c>
      <c r="F131" t="s">
        <v>433</v>
      </c>
      <c r="G131" t="s">
        <v>434</v>
      </c>
      <c r="H131" t="s">
        <v>435</v>
      </c>
      <c r="I131">
        <v>513</v>
      </c>
      <c r="J131">
        <f t="shared" si="13"/>
        <v>8.5500000000000007</v>
      </c>
      <c r="K131">
        <v>52.099999999998545</v>
      </c>
      <c r="M131" t="s">
        <v>511</v>
      </c>
    </row>
    <row r="132" spans="1:13" x14ac:dyDescent="0.35">
      <c r="A132" t="s">
        <v>516</v>
      </c>
      <c r="C132" t="s">
        <v>436</v>
      </c>
      <c r="F132" t="s">
        <v>437</v>
      </c>
      <c r="G132" t="s">
        <v>438</v>
      </c>
      <c r="H132" t="s">
        <v>439</v>
      </c>
      <c r="I132">
        <v>97</v>
      </c>
      <c r="J132">
        <f t="shared" si="13"/>
        <v>1.6166666666666667</v>
      </c>
      <c r="K132">
        <v>63.600000000005821</v>
      </c>
      <c r="M132" t="s">
        <v>511</v>
      </c>
    </row>
    <row r="133" spans="1:13" x14ac:dyDescent="0.35">
      <c r="A133" t="s">
        <v>516</v>
      </c>
      <c r="C133" t="s">
        <v>440</v>
      </c>
      <c r="F133" t="s">
        <v>441</v>
      </c>
      <c r="G133" t="s">
        <v>442</v>
      </c>
      <c r="H133" t="s">
        <v>443</v>
      </c>
      <c r="I133">
        <v>88</v>
      </c>
      <c r="J133">
        <f t="shared" si="13"/>
        <v>1.4666666666666666</v>
      </c>
      <c r="K133">
        <v>29.69999999999709</v>
      </c>
      <c r="M133" t="s">
        <v>511</v>
      </c>
    </row>
    <row r="134" spans="1:13" x14ac:dyDescent="0.35">
      <c r="A134" t="s">
        <v>516</v>
      </c>
      <c r="C134" t="s">
        <v>444</v>
      </c>
      <c r="F134" t="s">
        <v>445</v>
      </c>
      <c r="G134" t="s">
        <v>446</v>
      </c>
      <c r="H134" t="s">
        <v>447</v>
      </c>
      <c r="I134">
        <v>28</v>
      </c>
      <c r="J134">
        <f t="shared" si="13"/>
        <v>0.46666666666666667</v>
      </c>
      <c r="K134">
        <v>2.5</v>
      </c>
      <c r="M134" t="s">
        <v>511</v>
      </c>
    </row>
    <row r="135" spans="1:13" x14ac:dyDescent="0.35">
      <c r="A135" t="s">
        <v>7</v>
      </c>
      <c r="C135" t="s">
        <v>448</v>
      </c>
      <c r="F135" t="s">
        <v>449</v>
      </c>
      <c r="G135" t="s">
        <v>450</v>
      </c>
      <c r="H135" t="s">
        <v>451</v>
      </c>
      <c r="I135">
        <v>211</v>
      </c>
      <c r="J135">
        <f t="shared" si="13"/>
        <v>3.5166666666666666</v>
      </c>
      <c r="K135">
        <v>47.30000000000291</v>
      </c>
      <c r="M135" t="s">
        <v>511</v>
      </c>
    </row>
    <row r="136" spans="1:13" x14ac:dyDescent="0.35">
      <c r="A136" t="s">
        <v>7</v>
      </c>
      <c r="C136" t="s">
        <v>452</v>
      </c>
      <c r="F136" t="s">
        <v>453</v>
      </c>
      <c r="G136" t="s">
        <v>454</v>
      </c>
      <c r="H136" t="s">
        <v>455</v>
      </c>
      <c r="I136">
        <v>290</v>
      </c>
      <c r="J136">
        <f t="shared" si="13"/>
        <v>4.833333333333333</v>
      </c>
      <c r="K136">
        <v>57.69999999999709</v>
      </c>
      <c r="M136" t="s">
        <v>511</v>
      </c>
    </row>
    <row r="137" spans="1:13" x14ac:dyDescent="0.35">
      <c r="A137" t="s">
        <v>516</v>
      </c>
      <c r="C137" t="s">
        <v>456</v>
      </c>
      <c r="F137" t="s">
        <v>457</v>
      </c>
      <c r="G137" t="s">
        <v>458</v>
      </c>
      <c r="H137" t="s">
        <v>459</v>
      </c>
      <c r="I137">
        <v>84</v>
      </c>
      <c r="J137">
        <f t="shared" si="13"/>
        <v>1.4</v>
      </c>
      <c r="K137">
        <v>46.399999999994179</v>
      </c>
      <c r="M137" t="s">
        <v>511</v>
      </c>
    </row>
    <row r="138" spans="1:13" x14ac:dyDescent="0.35">
      <c r="A138" t="s">
        <v>7</v>
      </c>
      <c r="C138" t="s">
        <v>460</v>
      </c>
      <c r="F138" t="s">
        <v>461</v>
      </c>
      <c r="G138" t="s">
        <v>462</v>
      </c>
      <c r="H138" t="s">
        <v>463</v>
      </c>
      <c r="I138">
        <v>711</v>
      </c>
      <c r="J138">
        <f t="shared" si="13"/>
        <v>11.85</v>
      </c>
      <c r="K138">
        <v>276.30000000000291</v>
      </c>
      <c r="M138" t="s">
        <v>511</v>
      </c>
    </row>
    <row r="139" spans="1:13" x14ac:dyDescent="0.35">
      <c r="A139" t="s">
        <v>7</v>
      </c>
      <c r="C139" t="s">
        <v>464</v>
      </c>
      <c r="F139" t="s">
        <v>465</v>
      </c>
      <c r="G139" t="s">
        <v>466</v>
      </c>
      <c r="H139" t="s">
        <v>467</v>
      </c>
      <c r="I139">
        <v>401</v>
      </c>
      <c r="J139">
        <f t="shared" si="13"/>
        <v>6.6833333333333336</v>
      </c>
      <c r="K139">
        <v>52.19999999999709</v>
      </c>
      <c r="M139" t="s">
        <v>511</v>
      </c>
    </row>
    <row r="140" spans="1:13" x14ac:dyDescent="0.35">
      <c r="A140" t="s">
        <v>7</v>
      </c>
      <c r="C140" t="s">
        <v>468</v>
      </c>
      <c r="F140" t="s">
        <v>469</v>
      </c>
      <c r="G140" t="s">
        <v>470</v>
      </c>
      <c r="H140" t="s">
        <v>471</v>
      </c>
      <c r="I140">
        <v>230</v>
      </c>
      <c r="J140">
        <f t="shared" si="13"/>
        <v>3.8333333333333335</v>
      </c>
      <c r="K140">
        <v>55.900000000001455</v>
      </c>
      <c r="M140" t="s">
        <v>511</v>
      </c>
    </row>
    <row r="141" spans="1:13" x14ac:dyDescent="0.35">
      <c r="A141" t="s">
        <v>516</v>
      </c>
      <c r="C141" t="s">
        <v>472</v>
      </c>
      <c r="F141" t="s">
        <v>473</v>
      </c>
      <c r="G141" t="s">
        <v>474</v>
      </c>
      <c r="H141" t="s">
        <v>475</v>
      </c>
      <c r="I141">
        <v>6</v>
      </c>
      <c r="J141">
        <f t="shared" si="13"/>
        <v>0.1</v>
      </c>
      <c r="K141" t="s">
        <v>16</v>
      </c>
      <c r="M141" t="s">
        <v>511</v>
      </c>
    </row>
    <row r="142" spans="1:13" x14ac:dyDescent="0.35">
      <c r="A142" t="s">
        <v>7</v>
      </c>
      <c r="C142" t="s">
        <v>476</v>
      </c>
      <c r="F142" t="s">
        <v>477</v>
      </c>
      <c r="G142" t="s">
        <v>478</v>
      </c>
      <c r="H142" t="s">
        <v>479</v>
      </c>
      <c r="I142">
        <v>712</v>
      </c>
      <c r="J142">
        <f t="shared" ref="J142:J173" si="14">I142/60</f>
        <v>11.866666666666667</v>
      </c>
      <c r="K142">
        <v>268.59999999999854</v>
      </c>
      <c r="M142" t="s">
        <v>511</v>
      </c>
    </row>
    <row r="143" spans="1:13" x14ac:dyDescent="0.35">
      <c r="A143" t="s">
        <v>516</v>
      </c>
      <c r="C143" t="s">
        <v>480</v>
      </c>
      <c r="F143" t="s">
        <v>481</v>
      </c>
      <c r="G143" t="s">
        <v>482</v>
      </c>
      <c r="H143" t="s">
        <v>483</v>
      </c>
      <c r="I143">
        <v>132</v>
      </c>
      <c r="J143">
        <f t="shared" si="14"/>
        <v>2.2000000000000002</v>
      </c>
      <c r="K143">
        <v>63.600000000005821</v>
      </c>
      <c r="M143" t="s">
        <v>511</v>
      </c>
    </row>
    <row r="144" spans="1:13" x14ac:dyDescent="0.35">
      <c r="A144" t="s">
        <v>516</v>
      </c>
      <c r="C144" t="s">
        <v>484</v>
      </c>
      <c r="F144" t="s">
        <v>485</v>
      </c>
      <c r="G144" t="s">
        <v>486</v>
      </c>
      <c r="H144" t="s">
        <v>487</v>
      </c>
      <c r="I144">
        <v>518</v>
      </c>
      <c r="J144">
        <f t="shared" si="14"/>
        <v>8.6333333333333329</v>
      </c>
      <c r="K144">
        <v>109</v>
      </c>
      <c r="M144" t="s">
        <v>511</v>
      </c>
    </row>
    <row r="145" spans="1:13" x14ac:dyDescent="0.35">
      <c r="A145" t="s">
        <v>7</v>
      </c>
      <c r="C145" t="s">
        <v>488</v>
      </c>
      <c r="F145" t="s">
        <v>489</v>
      </c>
      <c r="G145" t="s">
        <v>490</v>
      </c>
      <c r="H145" t="s">
        <v>491</v>
      </c>
      <c r="I145">
        <v>325</v>
      </c>
      <c r="J145">
        <f t="shared" si="14"/>
        <v>5.416666666666667</v>
      </c>
      <c r="K145">
        <v>67.600000000005821</v>
      </c>
      <c r="M145" t="s">
        <v>511</v>
      </c>
    </row>
    <row r="146" spans="1:13" x14ac:dyDescent="0.35">
      <c r="A146" t="s">
        <v>7</v>
      </c>
      <c r="C146" t="s">
        <v>492</v>
      </c>
      <c r="F146" t="s">
        <v>493</v>
      </c>
      <c r="G146" t="s">
        <v>494</v>
      </c>
      <c r="H146" t="s">
        <v>495</v>
      </c>
      <c r="I146">
        <v>747</v>
      </c>
      <c r="J146">
        <f t="shared" si="14"/>
        <v>12.45</v>
      </c>
      <c r="K146">
        <v>289.59999999999854</v>
      </c>
      <c r="M146" t="s">
        <v>505</v>
      </c>
    </row>
    <row r="147" spans="1:13" x14ac:dyDescent="0.35">
      <c r="A147" t="s">
        <v>7</v>
      </c>
      <c r="C147" t="s">
        <v>496</v>
      </c>
      <c r="F147" t="s">
        <v>497</v>
      </c>
      <c r="G147" t="s">
        <v>498</v>
      </c>
      <c r="H147" t="s">
        <v>499</v>
      </c>
      <c r="I147">
        <v>334</v>
      </c>
      <c r="J147">
        <f t="shared" si="14"/>
        <v>5.5666666666666664</v>
      </c>
      <c r="K147">
        <v>109.90000000000146</v>
      </c>
      <c r="M147" t="s">
        <v>505</v>
      </c>
    </row>
    <row r="148" spans="1:13" x14ac:dyDescent="0.35">
      <c r="A148" t="s">
        <v>516</v>
      </c>
      <c r="C148" t="s">
        <v>500</v>
      </c>
      <c r="F148" t="s">
        <v>501</v>
      </c>
      <c r="G148" t="s">
        <v>502</v>
      </c>
      <c r="H148" t="s">
        <v>503</v>
      </c>
      <c r="I148">
        <v>44</v>
      </c>
      <c r="J148">
        <f t="shared" si="14"/>
        <v>0.73333333333333328</v>
      </c>
      <c r="K148">
        <v>28.80000000000291</v>
      </c>
      <c r="M148" t="s">
        <v>505</v>
      </c>
    </row>
    <row r="149" spans="1:13" x14ac:dyDescent="0.35">
      <c r="A149" s="5" t="s">
        <v>516</v>
      </c>
      <c r="B149" s="5" t="s">
        <v>517</v>
      </c>
      <c r="C149" s="5" t="s">
        <v>518</v>
      </c>
      <c r="D149" s="5"/>
      <c r="E149" s="5"/>
      <c r="F149" s="5" t="s">
        <v>519</v>
      </c>
      <c r="G149" s="5" t="s">
        <v>520</v>
      </c>
      <c r="H149" s="5"/>
      <c r="I149" s="5">
        <v>167</v>
      </c>
      <c r="J149">
        <f t="shared" si="14"/>
        <v>2.7833333333333332</v>
      </c>
      <c r="K149" s="5">
        <v>54.799999999988358</v>
      </c>
      <c r="M149" t="s">
        <v>505</v>
      </c>
    </row>
    <row r="150" spans="1:13" x14ac:dyDescent="0.35">
      <c r="A150" s="5" t="s">
        <v>7</v>
      </c>
      <c r="B150" s="5" t="s">
        <v>521</v>
      </c>
      <c r="C150" s="5" t="s">
        <v>522</v>
      </c>
      <c r="D150" s="5"/>
      <c r="E150" s="5"/>
      <c r="F150" s="5" t="s">
        <v>523</v>
      </c>
      <c r="G150" s="5" t="s">
        <v>524</v>
      </c>
      <c r="H150" s="5"/>
      <c r="I150" s="5">
        <v>62</v>
      </c>
      <c r="J150">
        <f t="shared" si="14"/>
        <v>1.0333333333333334</v>
      </c>
      <c r="K150" s="5">
        <v>9.1999999999970896</v>
      </c>
      <c r="M150" t="s">
        <v>505</v>
      </c>
    </row>
    <row r="151" spans="1:13" x14ac:dyDescent="0.35">
      <c r="A151" s="5" t="s">
        <v>7</v>
      </c>
      <c r="B151" s="5" t="s">
        <v>525</v>
      </c>
      <c r="C151" s="5" t="s">
        <v>526</v>
      </c>
      <c r="D151" s="5"/>
      <c r="E151" s="5"/>
      <c r="F151" s="5" t="s">
        <v>527</v>
      </c>
      <c r="G151" s="5" t="s">
        <v>528</v>
      </c>
      <c r="H151" s="5"/>
      <c r="I151" s="5">
        <v>401</v>
      </c>
      <c r="J151">
        <f t="shared" si="14"/>
        <v>6.6833333333333336</v>
      </c>
      <c r="K151" s="5">
        <v>61.400000000001455</v>
      </c>
      <c r="M151" t="s">
        <v>505</v>
      </c>
    </row>
    <row r="152" spans="1:13" x14ac:dyDescent="0.35">
      <c r="A152" s="5" t="s">
        <v>7</v>
      </c>
      <c r="B152" s="5" t="s">
        <v>529</v>
      </c>
      <c r="C152" s="5" t="s">
        <v>530</v>
      </c>
      <c r="D152" s="5"/>
      <c r="E152" s="5"/>
      <c r="F152" s="5" t="s">
        <v>531</v>
      </c>
      <c r="G152" s="5" t="s">
        <v>532</v>
      </c>
      <c r="H152" s="5"/>
      <c r="I152" s="5">
        <v>1890</v>
      </c>
      <c r="J152">
        <f t="shared" si="14"/>
        <v>31.5</v>
      </c>
      <c r="K152" s="5">
        <v>598</v>
      </c>
      <c r="M152" t="s">
        <v>505</v>
      </c>
    </row>
    <row r="153" spans="1:13" x14ac:dyDescent="0.35">
      <c r="A153" s="5" t="s">
        <v>516</v>
      </c>
      <c r="B153" s="5" t="s">
        <v>533</v>
      </c>
      <c r="C153" s="5" t="s">
        <v>534</v>
      </c>
      <c r="D153" s="5"/>
      <c r="E153" s="5"/>
      <c r="F153" s="5" t="s">
        <v>535</v>
      </c>
      <c r="G153" s="5" t="s">
        <v>536</v>
      </c>
      <c r="H153" s="5"/>
      <c r="I153" s="5">
        <v>547</v>
      </c>
      <c r="J153">
        <f t="shared" si="14"/>
        <v>9.1166666666666671</v>
      </c>
      <c r="K153" s="5">
        <v>21.900000000008731</v>
      </c>
      <c r="M153" t="s">
        <v>505</v>
      </c>
    </row>
    <row r="154" spans="1:13" x14ac:dyDescent="0.35">
      <c r="A154" s="5" t="s">
        <v>7</v>
      </c>
      <c r="B154" s="5" t="s">
        <v>537</v>
      </c>
      <c r="C154" s="5" t="s">
        <v>538</v>
      </c>
      <c r="D154" s="5"/>
      <c r="E154" s="5"/>
      <c r="F154" s="5" t="s">
        <v>539</v>
      </c>
      <c r="G154" s="5" t="s">
        <v>540</v>
      </c>
      <c r="H154" s="5"/>
      <c r="I154" s="5">
        <v>257</v>
      </c>
      <c r="J154">
        <f t="shared" si="14"/>
        <v>4.2833333333333332</v>
      </c>
      <c r="K154" s="5">
        <v>91.19999999999709</v>
      </c>
      <c r="M154" t="s">
        <v>505</v>
      </c>
    </row>
    <row r="155" spans="1:13" x14ac:dyDescent="0.35">
      <c r="A155" s="5" t="s">
        <v>7</v>
      </c>
      <c r="B155" s="5" t="s">
        <v>541</v>
      </c>
      <c r="C155" s="5" t="s">
        <v>542</v>
      </c>
      <c r="D155" s="5"/>
      <c r="E155" s="5"/>
      <c r="F155" s="5" t="s">
        <v>543</v>
      </c>
      <c r="G155" s="5" t="s">
        <v>544</v>
      </c>
      <c r="H155" s="5"/>
      <c r="I155" s="5">
        <v>348</v>
      </c>
      <c r="J155">
        <f t="shared" si="14"/>
        <v>5.8</v>
      </c>
      <c r="K155" s="5">
        <v>43.200000000004366</v>
      </c>
      <c r="M155" t="s">
        <v>505</v>
      </c>
    </row>
    <row r="156" spans="1:13" x14ac:dyDescent="0.35">
      <c r="A156" s="5" t="s">
        <v>516</v>
      </c>
      <c r="B156" s="5" t="s">
        <v>545</v>
      </c>
      <c r="C156" s="5" t="s">
        <v>546</v>
      </c>
      <c r="D156" s="5"/>
      <c r="E156" s="5"/>
      <c r="F156" s="5" t="s">
        <v>547</v>
      </c>
      <c r="G156" s="5" t="s">
        <v>548</v>
      </c>
      <c r="H156" s="5"/>
      <c r="I156" s="5">
        <v>142</v>
      </c>
      <c r="J156">
        <f t="shared" si="14"/>
        <v>2.3666666666666667</v>
      </c>
      <c r="K156" s="5">
        <v>62.69999999999709</v>
      </c>
      <c r="M156" t="s">
        <v>505</v>
      </c>
    </row>
    <row r="157" spans="1:13" x14ac:dyDescent="0.35">
      <c r="A157" s="5" t="s">
        <v>7</v>
      </c>
      <c r="B157" s="5" t="s">
        <v>549</v>
      </c>
      <c r="C157" s="5" t="s">
        <v>550</v>
      </c>
      <c r="D157" s="5"/>
      <c r="E157" s="5"/>
      <c r="F157" s="5" t="s">
        <v>551</v>
      </c>
      <c r="G157" s="5" t="s">
        <v>552</v>
      </c>
      <c r="H157" s="5"/>
      <c r="I157" s="5">
        <v>539</v>
      </c>
      <c r="J157">
        <f t="shared" si="14"/>
        <v>8.9833333333333325</v>
      </c>
      <c r="K157" s="5">
        <v>303.39999999999418</v>
      </c>
      <c r="M157" t="s">
        <v>505</v>
      </c>
    </row>
    <row r="158" spans="1:13" x14ac:dyDescent="0.35">
      <c r="A158" s="5" t="s">
        <v>516</v>
      </c>
      <c r="B158" s="5" t="s">
        <v>553</v>
      </c>
      <c r="C158" s="5" t="s">
        <v>554</v>
      </c>
      <c r="D158" s="5"/>
      <c r="E158" s="5"/>
      <c r="F158" s="5" t="s">
        <v>555</v>
      </c>
      <c r="G158" s="5" t="s">
        <v>556</v>
      </c>
      <c r="H158" s="5"/>
      <c r="I158" s="5">
        <v>783</v>
      </c>
      <c r="J158">
        <f t="shared" si="14"/>
        <v>13.05</v>
      </c>
      <c r="K158" s="5">
        <v>275.89999999999418</v>
      </c>
      <c r="M158" t="s">
        <v>505</v>
      </c>
    </row>
    <row r="159" spans="1:13" x14ac:dyDescent="0.35">
      <c r="A159" s="5" t="s">
        <v>7</v>
      </c>
      <c r="B159" s="5" t="s">
        <v>558</v>
      </c>
      <c r="C159" s="5" t="s">
        <v>557</v>
      </c>
      <c r="D159" s="5"/>
      <c r="E159" s="5"/>
      <c r="F159" s="5" t="s">
        <v>559</v>
      </c>
      <c r="G159" s="5" t="s">
        <v>560</v>
      </c>
      <c r="H159" s="5"/>
      <c r="I159" s="5">
        <v>287</v>
      </c>
      <c r="J159">
        <f t="shared" si="14"/>
        <v>4.7833333333333332</v>
      </c>
      <c r="K159" s="5">
        <v>49.600000000005821</v>
      </c>
      <c r="M159" t="s">
        <v>505</v>
      </c>
    </row>
    <row r="160" spans="1:13" x14ac:dyDescent="0.35">
      <c r="A160" s="5" t="s">
        <v>7</v>
      </c>
      <c r="B160" s="5" t="s">
        <v>561</v>
      </c>
      <c r="C160" s="5" t="s">
        <v>562</v>
      </c>
      <c r="D160" s="5"/>
      <c r="E160" s="5"/>
      <c r="F160" s="5" t="s">
        <v>563</v>
      </c>
      <c r="G160" s="5" t="s">
        <v>564</v>
      </c>
      <c r="H160" s="5"/>
      <c r="I160" s="5">
        <v>662</v>
      </c>
      <c r="J160">
        <f t="shared" si="14"/>
        <v>11.033333333333333</v>
      </c>
      <c r="K160" s="5">
        <v>273.19999999999709</v>
      </c>
      <c r="M160" t="s">
        <v>505</v>
      </c>
    </row>
    <row r="161" spans="1:13" x14ac:dyDescent="0.35">
      <c r="A161" s="5" t="s">
        <v>516</v>
      </c>
      <c r="B161" s="5" t="s">
        <v>565</v>
      </c>
      <c r="C161" s="5" t="s">
        <v>566</v>
      </c>
      <c r="D161" s="5"/>
      <c r="E161" s="5"/>
      <c r="F161" s="5" t="s">
        <v>567</v>
      </c>
      <c r="G161" s="5" t="s">
        <v>568</v>
      </c>
      <c r="H161" s="5"/>
      <c r="I161" s="5">
        <v>4</v>
      </c>
      <c r="J161">
        <f t="shared" si="14"/>
        <v>6.6666666666666666E-2</v>
      </c>
      <c r="K161" s="5" t="s">
        <v>16</v>
      </c>
      <c r="M161" t="s">
        <v>505</v>
      </c>
    </row>
    <row r="162" spans="1:13" x14ac:dyDescent="0.35">
      <c r="A162" s="5" t="s">
        <v>516</v>
      </c>
      <c r="B162" s="5" t="s">
        <v>569</v>
      </c>
      <c r="C162" s="5" t="s">
        <v>570</v>
      </c>
      <c r="D162" s="5"/>
      <c r="E162" s="5"/>
      <c r="F162" s="5" t="s">
        <v>571</v>
      </c>
      <c r="G162" s="5" t="s">
        <v>572</v>
      </c>
      <c r="H162" s="5"/>
      <c r="I162" s="5">
        <v>1219</v>
      </c>
      <c r="J162">
        <f t="shared" si="14"/>
        <v>20.316666666666666</v>
      </c>
      <c r="K162" s="5">
        <v>45.600000000005821</v>
      </c>
      <c r="M162" t="s">
        <v>505</v>
      </c>
    </row>
    <row r="163" spans="1:13" x14ac:dyDescent="0.35">
      <c r="A163" s="5" t="s">
        <v>7</v>
      </c>
      <c r="B163" s="5" t="s">
        <v>573</v>
      </c>
      <c r="C163" s="5" t="s">
        <v>574</v>
      </c>
      <c r="D163" s="5"/>
      <c r="E163" s="5"/>
      <c r="F163" s="5" t="s">
        <v>575</v>
      </c>
      <c r="G163" s="5" t="s">
        <v>576</v>
      </c>
      <c r="H163" s="5"/>
      <c r="I163" s="5">
        <v>2</v>
      </c>
      <c r="J163">
        <f t="shared" si="14"/>
        <v>3.3333333333333333E-2</v>
      </c>
      <c r="K163" s="5" t="s">
        <v>16</v>
      </c>
      <c r="M163" t="s">
        <v>505</v>
      </c>
    </row>
    <row r="164" spans="1:13" x14ac:dyDescent="0.35">
      <c r="A164" s="5" t="s">
        <v>7</v>
      </c>
      <c r="B164" s="5" t="s">
        <v>577</v>
      </c>
      <c r="C164" s="5" t="s">
        <v>578</v>
      </c>
      <c r="D164" s="5"/>
      <c r="E164" s="5"/>
      <c r="F164" s="5" t="s">
        <v>579</v>
      </c>
      <c r="G164" s="5" t="s">
        <v>580</v>
      </c>
      <c r="H164" s="5"/>
      <c r="I164" s="5">
        <v>275</v>
      </c>
      <c r="J164">
        <f t="shared" si="14"/>
        <v>4.583333333333333</v>
      </c>
      <c r="K164" s="5">
        <v>48.599999999998545</v>
      </c>
      <c r="M164" t="s">
        <v>505</v>
      </c>
    </row>
    <row r="165" spans="1:13" x14ac:dyDescent="0.35">
      <c r="A165" s="5" t="s">
        <v>7</v>
      </c>
      <c r="B165" s="5" t="s">
        <v>581</v>
      </c>
      <c r="C165" s="5" t="s">
        <v>582</v>
      </c>
      <c r="D165" s="5"/>
      <c r="E165" s="5"/>
      <c r="F165" s="5" t="s">
        <v>583</v>
      </c>
      <c r="G165" s="5" t="s">
        <v>584</v>
      </c>
      <c r="H165" s="5"/>
      <c r="I165" s="5">
        <v>231</v>
      </c>
      <c r="J165">
        <f t="shared" si="14"/>
        <v>3.85</v>
      </c>
      <c r="K165" s="5">
        <v>157.40000000000146</v>
      </c>
      <c r="M165" t="s">
        <v>505</v>
      </c>
    </row>
    <row r="166" spans="1:13" x14ac:dyDescent="0.35">
      <c r="A166" s="5" t="s">
        <v>7</v>
      </c>
      <c r="B166" s="5" t="s">
        <v>585</v>
      </c>
      <c r="C166" s="5" t="s">
        <v>586</v>
      </c>
      <c r="D166" s="5"/>
      <c r="E166" s="5"/>
      <c r="F166" s="5" t="s">
        <v>587</v>
      </c>
      <c r="G166" s="5" t="s">
        <v>588</v>
      </c>
      <c r="H166" s="5"/>
      <c r="I166" s="5">
        <v>673</v>
      </c>
      <c r="J166">
        <f t="shared" si="14"/>
        <v>11.216666666666667</v>
      </c>
      <c r="K166" s="5">
        <v>276.40000000000146</v>
      </c>
      <c r="M166" t="s">
        <v>505</v>
      </c>
    </row>
    <row r="167" spans="1:13" x14ac:dyDescent="0.35">
      <c r="A167" s="5" t="s">
        <v>7</v>
      </c>
      <c r="B167" s="5" t="s">
        <v>589</v>
      </c>
      <c r="C167" s="5" t="s">
        <v>590</v>
      </c>
      <c r="D167" s="5"/>
      <c r="E167" s="5"/>
      <c r="F167" s="5" t="s">
        <v>591</v>
      </c>
      <c r="G167" s="5" t="s">
        <v>592</v>
      </c>
      <c r="H167" s="5"/>
      <c r="I167" s="5">
        <v>42</v>
      </c>
      <c r="J167">
        <f t="shared" si="14"/>
        <v>0.7</v>
      </c>
      <c r="K167" s="5">
        <v>21.5</v>
      </c>
      <c r="M167" t="s">
        <v>505</v>
      </c>
    </row>
    <row r="168" spans="1:13" x14ac:dyDescent="0.35">
      <c r="A168" s="5" t="s">
        <v>516</v>
      </c>
      <c r="B168" s="5" t="s">
        <v>593</v>
      </c>
      <c r="C168" s="5" t="s">
        <v>594</v>
      </c>
      <c r="D168" s="5"/>
      <c r="E168" s="5"/>
      <c r="F168" s="5" t="s">
        <v>595</v>
      </c>
      <c r="G168" s="5" t="s">
        <v>596</v>
      </c>
      <c r="H168" s="5"/>
      <c r="I168" s="5">
        <v>150</v>
      </c>
      <c r="J168">
        <f t="shared" si="14"/>
        <v>2.5</v>
      </c>
      <c r="K168" s="5">
        <v>47.600000000005821</v>
      </c>
      <c r="M168" t="s">
        <v>505</v>
      </c>
    </row>
    <row r="169" spans="1:13" x14ac:dyDescent="0.35">
      <c r="A169" s="5" t="s">
        <v>7</v>
      </c>
      <c r="B169" s="5" t="s">
        <v>597</v>
      </c>
      <c r="C169" s="5" t="s">
        <v>598</v>
      </c>
      <c r="D169" s="5"/>
      <c r="E169" s="5"/>
      <c r="F169" s="5" t="s">
        <v>599</v>
      </c>
      <c r="G169" s="5" t="s">
        <v>600</v>
      </c>
      <c r="H169" s="5"/>
      <c r="I169" s="5">
        <v>1</v>
      </c>
      <c r="J169">
        <f t="shared" si="14"/>
        <v>1.6666666666666666E-2</v>
      </c>
      <c r="K169" s="5" t="s">
        <v>16</v>
      </c>
      <c r="M169" t="s">
        <v>505</v>
      </c>
    </row>
    <row r="170" spans="1:13" x14ac:dyDescent="0.35">
      <c r="A170" s="5" t="s">
        <v>7</v>
      </c>
      <c r="B170" s="5" t="s">
        <v>601</v>
      </c>
      <c r="C170" s="5" t="s">
        <v>602</v>
      </c>
      <c r="D170" s="5"/>
      <c r="E170" s="5"/>
      <c r="F170" s="5" t="s">
        <v>603</v>
      </c>
      <c r="G170" s="5" t="s">
        <v>604</v>
      </c>
      <c r="H170" s="5"/>
      <c r="I170" s="5">
        <v>271</v>
      </c>
      <c r="J170">
        <f t="shared" si="14"/>
        <v>4.5166666666666666</v>
      </c>
      <c r="K170" s="5">
        <v>48.5</v>
      </c>
      <c r="M170" t="s">
        <v>505</v>
      </c>
    </row>
    <row r="171" spans="1:13" x14ac:dyDescent="0.35">
      <c r="A171" s="5" t="s">
        <v>516</v>
      </c>
      <c r="B171" s="5" t="s">
        <v>605</v>
      </c>
      <c r="C171" s="5" t="s">
        <v>606</v>
      </c>
      <c r="D171" s="5"/>
      <c r="E171" s="5"/>
      <c r="F171" s="5" t="s">
        <v>607</v>
      </c>
      <c r="G171" s="5" t="s">
        <v>608</v>
      </c>
      <c r="H171" s="5"/>
      <c r="I171" s="5">
        <v>202</v>
      </c>
      <c r="J171">
        <f t="shared" si="14"/>
        <v>3.3666666666666667</v>
      </c>
      <c r="K171" s="5">
        <v>65</v>
      </c>
      <c r="M171" t="s">
        <v>505</v>
      </c>
    </row>
    <row r="172" spans="1:13" x14ac:dyDescent="0.35">
      <c r="A172" s="5" t="s">
        <v>7</v>
      </c>
      <c r="B172" s="5" t="s">
        <v>609</v>
      </c>
      <c r="C172" s="5" t="s">
        <v>610</v>
      </c>
      <c r="D172" s="5"/>
      <c r="E172" s="5"/>
      <c r="F172" s="5" t="s">
        <v>611</v>
      </c>
      <c r="G172" s="5" t="s">
        <v>612</v>
      </c>
      <c r="H172" s="5"/>
      <c r="I172" s="5">
        <v>200</v>
      </c>
      <c r="J172">
        <f t="shared" si="14"/>
        <v>3.3333333333333335</v>
      </c>
      <c r="K172" s="5">
        <v>67.19999999999709</v>
      </c>
      <c r="M172" t="s">
        <v>505</v>
      </c>
    </row>
    <row r="173" spans="1:13" x14ac:dyDescent="0.35">
      <c r="A173" s="5" t="s">
        <v>7</v>
      </c>
      <c r="B173" s="5" t="s">
        <v>613</v>
      </c>
      <c r="C173" s="5" t="s">
        <v>614</v>
      </c>
      <c r="D173" s="5"/>
      <c r="E173" s="5"/>
      <c r="F173" s="5" t="s">
        <v>615</v>
      </c>
      <c r="G173" s="5" t="s">
        <v>616</v>
      </c>
      <c r="H173" s="5"/>
      <c r="I173" s="5">
        <v>273</v>
      </c>
      <c r="J173">
        <f t="shared" si="14"/>
        <v>4.55</v>
      </c>
      <c r="K173" s="5">
        <v>107.80000000000291</v>
      </c>
      <c r="M173" t="s">
        <v>505</v>
      </c>
    </row>
    <row r="174" spans="1:13" x14ac:dyDescent="0.35">
      <c r="A174" s="5" t="s">
        <v>516</v>
      </c>
      <c r="B174" s="5" t="s">
        <v>617</v>
      </c>
      <c r="C174" s="5" t="s">
        <v>618</v>
      </c>
      <c r="D174" s="5"/>
      <c r="E174" s="5"/>
      <c r="F174" s="5" t="s">
        <v>619</v>
      </c>
      <c r="G174" s="5" t="s">
        <v>620</v>
      </c>
      <c r="H174" s="5"/>
      <c r="I174" s="5">
        <v>181</v>
      </c>
      <c r="J174">
        <f t="shared" ref="J174:J205" si="15">I174/60</f>
        <v>3.0166666666666666</v>
      </c>
      <c r="K174" s="5">
        <v>68.899999999994179</v>
      </c>
      <c r="M174" t="s">
        <v>505</v>
      </c>
    </row>
    <row r="175" spans="1:13" x14ac:dyDescent="0.35">
      <c r="A175" s="5" t="s">
        <v>7</v>
      </c>
      <c r="B175" s="5" t="s">
        <v>621</v>
      </c>
      <c r="C175" s="5" t="s">
        <v>622</v>
      </c>
      <c r="D175" s="5"/>
      <c r="E175" s="5"/>
      <c r="F175" s="5" t="s">
        <v>623</v>
      </c>
      <c r="G175" s="5" t="s">
        <v>624</v>
      </c>
      <c r="H175" s="5"/>
      <c r="I175" s="5">
        <v>773</v>
      </c>
      <c r="J175">
        <f t="shared" si="15"/>
        <v>12.883333333333333</v>
      </c>
      <c r="K175" s="5">
        <v>275.19999999999709</v>
      </c>
      <c r="M175" t="s">
        <v>505</v>
      </c>
    </row>
    <row r="176" spans="1:13" x14ac:dyDescent="0.35">
      <c r="A176" s="5" t="s">
        <v>7</v>
      </c>
      <c r="B176" s="5" t="s">
        <v>625</v>
      </c>
      <c r="C176" s="5" t="s">
        <v>626</v>
      </c>
      <c r="D176" s="5"/>
      <c r="E176" s="5"/>
      <c r="F176" s="5" t="s">
        <v>627</v>
      </c>
      <c r="G176" s="5" t="s">
        <v>628</v>
      </c>
      <c r="H176" s="5"/>
      <c r="I176" s="5">
        <v>237</v>
      </c>
      <c r="J176">
        <f t="shared" si="15"/>
        <v>3.95</v>
      </c>
      <c r="K176" s="5">
        <v>174.5</v>
      </c>
      <c r="M176" t="s">
        <v>505</v>
      </c>
    </row>
    <row r="177" spans="1:13" x14ac:dyDescent="0.35">
      <c r="A177" s="5" t="s">
        <v>7</v>
      </c>
      <c r="B177" s="5" t="s">
        <v>629</v>
      </c>
      <c r="C177" s="5" t="s">
        <v>630</v>
      </c>
      <c r="D177" s="5"/>
      <c r="E177" s="5"/>
      <c r="F177" s="5" t="s">
        <v>631</v>
      </c>
      <c r="G177" s="5" t="s">
        <v>632</v>
      </c>
      <c r="H177" s="5"/>
      <c r="I177" s="5">
        <v>699</v>
      </c>
      <c r="J177">
        <f t="shared" si="15"/>
        <v>11.65</v>
      </c>
      <c r="K177" s="5">
        <v>92.80000000000291</v>
      </c>
      <c r="M177" t="s">
        <v>505</v>
      </c>
    </row>
    <row r="178" spans="1:13" x14ac:dyDescent="0.35">
      <c r="A178" s="5" t="s">
        <v>7</v>
      </c>
      <c r="B178" s="5" t="s">
        <v>633</v>
      </c>
      <c r="C178" s="5" t="s">
        <v>634</v>
      </c>
      <c r="D178" s="5"/>
      <c r="E178" s="5"/>
      <c r="F178" s="5" t="s">
        <v>744</v>
      </c>
      <c r="G178" s="5" t="s">
        <v>745</v>
      </c>
      <c r="H178" s="5"/>
      <c r="I178" s="5">
        <v>860</v>
      </c>
      <c r="J178">
        <f t="shared" si="15"/>
        <v>14.333333333333334</v>
      </c>
      <c r="K178" s="5">
        <v>350</v>
      </c>
      <c r="M178" t="s">
        <v>858</v>
      </c>
    </row>
    <row r="179" spans="1:13" x14ac:dyDescent="0.35">
      <c r="A179" s="5" t="s">
        <v>516</v>
      </c>
      <c r="B179" s="5" t="s">
        <v>635</v>
      </c>
      <c r="C179" s="5" t="s">
        <v>636</v>
      </c>
      <c r="D179" s="5"/>
      <c r="E179" s="5"/>
      <c r="F179" s="5" t="s">
        <v>746</v>
      </c>
      <c r="G179" s="5" t="s">
        <v>747</v>
      </c>
      <c r="H179" s="5"/>
      <c r="I179" s="5">
        <v>8</v>
      </c>
      <c r="J179">
        <f t="shared" si="15"/>
        <v>0.13333333333333333</v>
      </c>
      <c r="K179" s="5" t="s">
        <v>16</v>
      </c>
      <c r="M179" t="s">
        <v>858</v>
      </c>
    </row>
    <row r="180" spans="1:13" x14ac:dyDescent="0.35">
      <c r="A180" s="5" t="s">
        <v>7</v>
      </c>
      <c r="B180" s="5" t="s">
        <v>637</v>
      </c>
      <c r="C180" s="5" t="s">
        <v>638</v>
      </c>
      <c r="D180" s="5"/>
      <c r="E180" s="5"/>
      <c r="F180" s="5" t="s">
        <v>748</v>
      </c>
      <c r="G180" s="5" t="s">
        <v>749</v>
      </c>
      <c r="H180" s="5"/>
      <c r="I180" s="5">
        <v>49</v>
      </c>
      <c r="J180">
        <f t="shared" si="15"/>
        <v>0.81666666666666665</v>
      </c>
      <c r="K180" s="5">
        <v>3.2999999999956344</v>
      </c>
      <c r="M180" t="s">
        <v>858</v>
      </c>
    </row>
    <row r="181" spans="1:13" x14ac:dyDescent="0.35">
      <c r="A181" s="5" t="s">
        <v>7</v>
      </c>
      <c r="B181" s="5" t="s">
        <v>639</v>
      </c>
      <c r="C181" s="5" t="s">
        <v>640</v>
      </c>
      <c r="D181" s="5"/>
      <c r="E181" s="5"/>
      <c r="F181" s="5" t="s">
        <v>750</v>
      </c>
      <c r="G181" s="5" t="s">
        <v>751</v>
      </c>
      <c r="H181" s="5"/>
      <c r="I181" s="5">
        <v>72</v>
      </c>
      <c r="J181">
        <f t="shared" si="15"/>
        <v>1.2</v>
      </c>
      <c r="K181" s="5">
        <v>59.5</v>
      </c>
      <c r="M181" t="s">
        <v>858</v>
      </c>
    </row>
    <row r="182" spans="1:13" x14ac:dyDescent="0.35">
      <c r="A182" s="5" t="s">
        <v>7</v>
      </c>
      <c r="B182" s="5" t="s">
        <v>641</v>
      </c>
      <c r="C182" s="5" t="s">
        <v>642</v>
      </c>
      <c r="D182" s="5"/>
      <c r="E182" s="5"/>
      <c r="F182" s="5" t="s">
        <v>752</v>
      </c>
      <c r="G182" s="5" t="s">
        <v>753</v>
      </c>
      <c r="H182" s="5"/>
      <c r="I182" s="5">
        <v>316</v>
      </c>
      <c r="J182">
        <f t="shared" si="15"/>
        <v>5.2666666666666666</v>
      </c>
      <c r="K182" s="5">
        <v>129.10000000000582</v>
      </c>
      <c r="M182" t="s">
        <v>858</v>
      </c>
    </row>
    <row r="183" spans="1:13" x14ac:dyDescent="0.35">
      <c r="A183" s="5" t="s">
        <v>7</v>
      </c>
      <c r="B183" s="5" t="s">
        <v>643</v>
      </c>
      <c r="C183" s="5" t="s">
        <v>644</v>
      </c>
      <c r="D183" s="5"/>
      <c r="E183" s="5"/>
      <c r="F183" s="5" t="s">
        <v>754</v>
      </c>
      <c r="G183" s="5" t="s">
        <v>755</v>
      </c>
      <c r="H183" s="5"/>
      <c r="I183" s="5">
        <v>439</v>
      </c>
      <c r="J183">
        <f t="shared" si="15"/>
        <v>7.3166666666666664</v>
      </c>
      <c r="K183" s="5">
        <v>187.69999999999709</v>
      </c>
      <c r="M183" t="s">
        <v>858</v>
      </c>
    </row>
    <row r="184" spans="1:13" x14ac:dyDescent="0.35">
      <c r="A184" s="5" t="s">
        <v>516</v>
      </c>
      <c r="B184" s="5" t="s">
        <v>645</v>
      </c>
      <c r="C184" s="5" t="s">
        <v>646</v>
      </c>
      <c r="D184" s="5"/>
      <c r="E184" s="5"/>
      <c r="F184" s="5" t="s">
        <v>756</v>
      </c>
      <c r="G184" s="5" t="s">
        <v>757</v>
      </c>
      <c r="H184" s="5"/>
      <c r="I184" s="5">
        <v>261</v>
      </c>
      <c r="J184">
        <f t="shared" si="15"/>
        <v>4.3499999999999996</v>
      </c>
      <c r="K184" s="5">
        <v>40.19999999999709</v>
      </c>
      <c r="M184" t="s">
        <v>858</v>
      </c>
    </row>
    <row r="185" spans="1:13" x14ac:dyDescent="0.35">
      <c r="A185" s="5" t="s">
        <v>7</v>
      </c>
      <c r="B185" s="5" t="s">
        <v>646</v>
      </c>
      <c r="C185" s="5" t="s">
        <v>647</v>
      </c>
      <c r="D185" s="5"/>
      <c r="E185" s="5"/>
      <c r="F185" s="5" t="s">
        <v>758</v>
      </c>
      <c r="G185" s="5" t="s">
        <v>759</v>
      </c>
      <c r="H185" s="5"/>
      <c r="I185" s="5">
        <v>267</v>
      </c>
      <c r="J185">
        <f t="shared" si="15"/>
        <v>4.45</v>
      </c>
      <c r="K185" s="5">
        <v>47.19999999999709</v>
      </c>
      <c r="M185" t="s">
        <v>858</v>
      </c>
    </row>
    <row r="186" spans="1:13" x14ac:dyDescent="0.35">
      <c r="A186" s="5" t="s">
        <v>7</v>
      </c>
      <c r="B186" s="5" t="s">
        <v>648</v>
      </c>
      <c r="C186" s="5" t="s">
        <v>649</v>
      </c>
      <c r="D186" s="5"/>
      <c r="E186" s="5"/>
      <c r="F186" s="5" t="s">
        <v>760</v>
      </c>
      <c r="G186" s="5" t="s">
        <v>761</v>
      </c>
      <c r="H186" s="5"/>
      <c r="I186" s="5">
        <v>864</v>
      </c>
      <c r="J186">
        <f t="shared" si="15"/>
        <v>14.4</v>
      </c>
      <c r="K186" s="5">
        <v>335.40000000000146</v>
      </c>
      <c r="M186" t="s">
        <v>858</v>
      </c>
    </row>
    <row r="187" spans="1:13" x14ac:dyDescent="0.35">
      <c r="A187" s="5" t="s">
        <v>7</v>
      </c>
      <c r="B187" s="5" t="s">
        <v>650</v>
      </c>
      <c r="C187" s="5" t="s">
        <v>651</v>
      </c>
      <c r="D187" s="5"/>
      <c r="E187" s="5"/>
      <c r="F187" s="5" t="s">
        <v>762</v>
      </c>
      <c r="G187" s="5" t="s">
        <v>763</v>
      </c>
      <c r="H187" s="5"/>
      <c r="I187" s="5">
        <v>343</v>
      </c>
      <c r="J187">
        <f t="shared" si="15"/>
        <v>5.7166666666666668</v>
      </c>
      <c r="K187" s="5">
        <v>64.5</v>
      </c>
      <c r="M187" t="s">
        <v>858</v>
      </c>
    </row>
    <row r="188" spans="1:13" x14ac:dyDescent="0.35">
      <c r="A188" s="5" t="s">
        <v>516</v>
      </c>
      <c r="B188" s="5" t="s">
        <v>652</v>
      </c>
      <c r="C188" s="5" t="s">
        <v>651</v>
      </c>
      <c r="D188" s="5"/>
      <c r="E188" s="5"/>
      <c r="F188" s="5" t="s">
        <v>764</v>
      </c>
      <c r="G188" s="5" t="s">
        <v>765</v>
      </c>
      <c r="H188" s="5"/>
      <c r="I188" s="5">
        <v>139</v>
      </c>
      <c r="J188">
        <f t="shared" si="15"/>
        <v>2.3166666666666669</v>
      </c>
      <c r="K188" s="5">
        <v>66.30000000000291</v>
      </c>
      <c r="M188" t="s">
        <v>858</v>
      </c>
    </row>
    <row r="189" spans="1:13" x14ac:dyDescent="0.35">
      <c r="A189" s="5" t="s">
        <v>516</v>
      </c>
      <c r="B189" s="5" t="s">
        <v>653</v>
      </c>
      <c r="C189" s="5" t="s">
        <v>654</v>
      </c>
      <c r="D189" s="5"/>
      <c r="E189" s="5"/>
      <c r="F189" s="5" t="s">
        <v>766</v>
      </c>
      <c r="G189" s="5" t="s">
        <v>767</v>
      </c>
      <c r="H189" s="5"/>
      <c r="I189" s="5">
        <v>235</v>
      </c>
      <c r="J189">
        <f t="shared" si="15"/>
        <v>3.9166666666666665</v>
      </c>
      <c r="K189" s="5">
        <v>64.19999999999709</v>
      </c>
      <c r="M189" t="s">
        <v>858</v>
      </c>
    </row>
    <row r="190" spans="1:13" x14ac:dyDescent="0.35">
      <c r="A190" s="5" t="s">
        <v>7</v>
      </c>
      <c r="B190" s="5" t="s">
        <v>655</v>
      </c>
      <c r="C190" s="5" t="s">
        <v>656</v>
      </c>
      <c r="D190" s="5"/>
      <c r="E190" s="5"/>
      <c r="F190" s="5" t="s">
        <v>768</v>
      </c>
      <c r="G190" s="5" t="s">
        <v>769</v>
      </c>
      <c r="H190" s="5"/>
      <c r="I190" s="5">
        <v>318</v>
      </c>
      <c r="J190">
        <f t="shared" si="15"/>
        <v>5.3</v>
      </c>
      <c r="K190" s="5">
        <v>49.30000000000291</v>
      </c>
      <c r="M190" t="s">
        <v>858</v>
      </c>
    </row>
    <row r="191" spans="1:13" x14ac:dyDescent="0.35">
      <c r="A191" s="5" t="s">
        <v>516</v>
      </c>
      <c r="B191" s="5" t="s">
        <v>657</v>
      </c>
      <c r="C191" s="5" t="s">
        <v>658</v>
      </c>
      <c r="D191" s="5"/>
      <c r="E191" s="5"/>
      <c r="F191" s="5" t="s">
        <v>770</v>
      </c>
      <c r="G191" s="5" t="s">
        <v>771</v>
      </c>
      <c r="H191" s="5"/>
      <c r="I191" s="5">
        <v>284</v>
      </c>
      <c r="J191">
        <f t="shared" si="15"/>
        <v>4.7333333333333334</v>
      </c>
      <c r="K191" s="5">
        <v>91.100000000005821</v>
      </c>
      <c r="M191" t="s">
        <v>858</v>
      </c>
    </row>
    <row r="192" spans="1:13" x14ac:dyDescent="0.35">
      <c r="A192" s="5" t="s">
        <v>7</v>
      </c>
      <c r="B192" s="5" t="s">
        <v>659</v>
      </c>
      <c r="C192" s="5" t="s">
        <v>660</v>
      </c>
      <c r="D192" s="5"/>
      <c r="E192" s="5"/>
      <c r="F192" s="5" t="s">
        <v>772</v>
      </c>
      <c r="G192" s="5" t="s">
        <v>773</v>
      </c>
      <c r="H192" s="5"/>
      <c r="I192" s="5">
        <v>265</v>
      </c>
      <c r="J192">
        <f t="shared" si="15"/>
        <v>4.416666666666667</v>
      </c>
      <c r="K192" s="5">
        <v>94</v>
      </c>
      <c r="M192" t="s">
        <v>858</v>
      </c>
    </row>
    <row r="193" spans="1:13" x14ac:dyDescent="0.35">
      <c r="A193" s="5" t="s">
        <v>7</v>
      </c>
      <c r="B193" s="5" t="s">
        <v>661</v>
      </c>
      <c r="C193" s="5" t="s">
        <v>662</v>
      </c>
      <c r="D193" s="5"/>
      <c r="E193" s="5"/>
      <c r="F193" s="5" t="s">
        <v>774</v>
      </c>
      <c r="G193" s="5" t="s">
        <v>775</v>
      </c>
      <c r="H193" s="5"/>
      <c r="I193" s="5">
        <v>714</v>
      </c>
      <c r="J193">
        <f t="shared" si="15"/>
        <v>11.9</v>
      </c>
      <c r="K193" s="5">
        <v>105.90000000000146</v>
      </c>
      <c r="M193" t="s">
        <v>858</v>
      </c>
    </row>
    <row r="194" spans="1:13" x14ac:dyDescent="0.35">
      <c r="A194" s="5" t="s">
        <v>7</v>
      </c>
      <c r="B194" s="5" t="s">
        <v>663</v>
      </c>
      <c r="C194" s="5" t="s">
        <v>664</v>
      </c>
      <c r="D194" s="5"/>
      <c r="E194" s="5"/>
      <c r="F194" s="5" t="s">
        <v>776</v>
      </c>
      <c r="G194" s="5" t="s">
        <v>777</v>
      </c>
      <c r="H194" s="5"/>
      <c r="I194" s="5">
        <v>621</v>
      </c>
      <c r="J194">
        <f t="shared" si="15"/>
        <v>10.35</v>
      </c>
      <c r="K194" s="5">
        <v>286</v>
      </c>
      <c r="M194" t="s">
        <v>858</v>
      </c>
    </row>
    <row r="195" spans="1:13" x14ac:dyDescent="0.35">
      <c r="A195" s="5" t="s">
        <v>516</v>
      </c>
      <c r="B195" s="5" t="s">
        <v>665</v>
      </c>
      <c r="C195" s="5" t="s">
        <v>666</v>
      </c>
      <c r="D195" s="5"/>
      <c r="E195" s="5"/>
      <c r="F195" s="5" t="s">
        <v>778</v>
      </c>
      <c r="G195" s="5" t="s">
        <v>779</v>
      </c>
      <c r="H195" s="5"/>
      <c r="I195" s="5">
        <v>77</v>
      </c>
      <c r="J195">
        <f t="shared" si="15"/>
        <v>1.2833333333333334</v>
      </c>
      <c r="K195" s="5">
        <v>18.69999999999709</v>
      </c>
      <c r="M195" t="s">
        <v>858</v>
      </c>
    </row>
    <row r="196" spans="1:13" x14ac:dyDescent="0.35">
      <c r="A196" s="5" t="s">
        <v>516</v>
      </c>
      <c r="B196" s="5" t="s">
        <v>667</v>
      </c>
      <c r="C196" s="5" t="s">
        <v>668</v>
      </c>
      <c r="D196" s="5"/>
      <c r="E196" s="5"/>
      <c r="F196" s="5" t="s">
        <v>780</v>
      </c>
      <c r="G196" s="5" t="s">
        <v>781</v>
      </c>
      <c r="H196" s="5"/>
      <c r="I196" s="5">
        <v>66</v>
      </c>
      <c r="J196">
        <f t="shared" si="15"/>
        <v>1.1000000000000001</v>
      </c>
      <c r="K196" s="5">
        <v>32.399999999994179</v>
      </c>
      <c r="M196" t="s">
        <v>858</v>
      </c>
    </row>
    <row r="197" spans="1:13" x14ac:dyDescent="0.35">
      <c r="A197" s="5" t="s">
        <v>7</v>
      </c>
      <c r="B197" s="5" t="s">
        <v>669</v>
      </c>
      <c r="C197" s="5" t="s">
        <v>670</v>
      </c>
      <c r="D197" s="5"/>
      <c r="E197" s="5"/>
      <c r="F197" s="5" t="s">
        <v>782</v>
      </c>
      <c r="G197" s="5" t="s">
        <v>783</v>
      </c>
      <c r="H197" s="5"/>
      <c r="I197" s="5">
        <v>6</v>
      </c>
      <c r="J197">
        <f t="shared" si="15"/>
        <v>0.1</v>
      </c>
      <c r="K197" s="5">
        <v>0.29999999999563443</v>
      </c>
      <c r="M197" t="s">
        <v>858</v>
      </c>
    </row>
    <row r="198" spans="1:13" x14ac:dyDescent="0.35">
      <c r="A198" s="5" t="s">
        <v>516</v>
      </c>
      <c r="B198" s="5" t="s">
        <v>671</v>
      </c>
      <c r="C198" s="5" t="s">
        <v>672</v>
      </c>
      <c r="D198" s="5"/>
      <c r="E198" s="5"/>
      <c r="F198" s="5" t="s">
        <v>784</v>
      </c>
      <c r="G198" s="5" t="s">
        <v>785</v>
      </c>
      <c r="H198" s="5"/>
      <c r="I198" s="5">
        <v>148</v>
      </c>
      <c r="J198">
        <f t="shared" si="15"/>
        <v>2.4666666666666668</v>
      </c>
      <c r="K198" s="5">
        <v>42.900000000008731</v>
      </c>
      <c r="M198" t="s">
        <v>858</v>
      </c>
    </row>
    <row r="199" spans="1:13" x14ac:dyDescent="0.35">
      <c r="A199" s="5" t="s">
        <v>7</v>
      </c>
      <c r="B199" s="5" t="s">
        <v>673</v>
      </c>
      <c r="C199" s="5" t="s">
        <v>674</v>
      </c>
      <c r="D199" s="5"/>
      <c r="E199" s="5"/>
      <c r="F199" s="5" t="s">
        <v>786</v>
      </c>
      <c r="G199" s="5" t="s">
        <v>787</v>
      </c>
      <c r="H199" s="5"/>
      <c r="I199" s="5">
        <v>140</v>
      </c>
      <c r="J199">
        <f t="shared" si="15"/>
        <v>2.3333333333333335</v>
      </c>
      <c r="K199" s="5">
        <v>52.30000000000291</v>
      </c>
      <c r="M199" t="s">
        <v>858</v>
      </c>
    </row>
    <row r="200" spans="1:13" x14ac:dyDescent="0.35">
      <c r="A200" s="5" t="s">
        <v>7</v>
      </c>
      <c r="B200" s="5" t="s">
        <v>675</v>
      </c>
      <c r="C200" s="5" t="s">
        <v>676</v>
      </c>
      <c r="D200" s="5"/>
      <c r="E200" s="5"/>
      <c r="F200" s="5" t="s">
        <v>788</v>
      </c>
      <c r="G200" s="5" t="s">
        <v>789</v>
      </c>
      <c r="H200" s="5"/>
      <c r="I200" s="5">
        <v>345</v>
      </c>
      <c r="J200">
        <f t="shared" si="15"/>
        <v>5.75</v>
      </c>
      <c r="K200" s="5">
        <v>102.40000000000146</v>
      </c>
      <c r="M200" t="s">
        <v>858</v>
      </c>
    </row>
    <row r="201" spans="1:13" x14ac:dyDescent="0.35">
      <c r="A201" s="5" t="s">
        <v>7</v>
      </c>
      <c r="B201" s="5" t="s">
        <v>677</v>
      </c>
      <c r="C201" s="5" t="s">
        <v>678</v>
      </c>
      <c r="D201" s="5"/>
      <c r="E201" s="5"/>
      <c r="F201" s="5" t="s">
        <v>790</v>
      </c>
      <c r="G201" s="5" t="s">
        <v>791</v>
      </c>
      <c r="H201" s="5"/>
      <c r="I201" s="5">
        <v>265</v>
      </c>
      <c r="J201">
        <f t="shared" si="15"/>
        <v>4.416666666666667</v>
      </c>
      <c r="K201" s="5">
        <v>99.899999999994179</v>
      </c>
      <c r="M201" t="s">
        <v>858</v>
      </c>
    </row>
    <row r="202" spans="1:13" x14ac:dyDescent="0.35">
      <c r="A202" s="5" t="s">
        <v>7</v>
      </c>
      <c r="B202" s="5" t="s">
        <v>679</v>
      </c>
      <c r="C202" s="5" t="s">
        <v>680</v>
      </c>
      <c r="D202" s="5"/>
      <c r="E202" s="5"/>
      <c r="F202" s="5" t="s">
        <v>792</v>
      </c>
      <c r="G202" s="5" t="s">
        <v>793</v>
      </c>
      <c r="H202" s="5"/>
      <c r="I202" s="5">
        <v>386</v>
      </c>
      <c r="J202">
        <f t="shared" si="15"/>
        <v>6.4333333333333336</v>
      </c>
      <c r="K202" s="5">
        <v>114.20000000000437</v>
      </c>
      <c r="M202" t="s">
        <v>858</v>
      </c>
    </row>
    <row r="203" spans="1:13" x14ac:dyDescent="0.35">
      <c r="A203" s="5" t="s">
        <v>7</v>
      </c>
      <c r="B203" s="5" t="s">
        <v>681</v>
      </c>
      <c r="C203" s="5" t="s">
        <v>682</v>
      </c>
      <c r="D203" s="5"/>
      <c r="E203" s="5"/>
      <c r="F203" s="5" t="s">
        <v>794</v>
      </c>
      <c r="G203" s="5" t="s">
        <v>795</v>
      </c>
      <c r="H203" s="5"/>
      <c r="I203" s="5">
        <v>2304</v>
      </c>
      <c r="J203">
        <f t="shared" si="15"/>
        <v>38.4</v>
      </c>
      <c r="K203" s="5">
        <v>580.09999999999854</v>
      </c>
      <c r="M203" t="s">
        <v>858</v>
      </c>
    </row>
    <row r="204" spans="1:13" x14ac:dyDescent="0.35">
      <c r="A204" s="5" t="s">
        <v>516</v>
      </c>
      <c r="B204" s="5" t="s">
        <v>683</v>
      </c>
      <c r="C204" s="5" t="s">
        <v>684</v>
      </c>
      <c r="D204" s="5"/>
      <c r="E204" s="5"/>
      <c r="F204" s="5" t="s">
        <v>796</v>
      </c>
      <c r="G204" s="5" t="s">
        <v>797</v>
      </c>
      <c r="H204" s="5"/>
      <c r="I204" s="5">
        <v>222</v>
      </c>
      <c r="J204">
        <f t="shared" si="15"/>
        <v>3.7</v>
      </c>
      <c r="K204" s="5">
        <v>48.80000000000291</v>
      </c>
      <c r="M204" t="s">
        <v>858</v>
      </c>
    </row>
    <row r="205" spans="1:13" x14ac:dyDescent="0.35">
      <c r="A205" s="5" t="s">
        <v>7</v>
      </c>
      <c r="B205" s="5" t="s">
        <v>685</v>
      </c>
      <c r="C205" s="5" t="s">
        <v>686</v>
      </c>
      <c r="D205" s="5"/>
      <c r="E205" s="5"/>
      <c r="F205" s="5" t="s">
        <v>798</v>
      </c>
      <c r="G205" s="5" t="s">
        <v>799</v>
      </c>
      <c r="H205" s="5"/>
      <c r="I205" s="5">
        <v>301</v>
      </c>
      <c r="J205">
        <f t="shared" si="15"/>
        <v>5.0166666666666666</v>
      </c>
      <c r="K205" s="5">
        <v>53.400000000001455</v>
      </c>
      <c r="M205" t="s">
        <v>858</v>
      </c>
    </row>
    <row r="206" spans="1:13" x14ac:dyDescent="0.35">
      <c r="A206" s="5" t="s">
        <v>516</v>
      </c>
      <c r="B206" s="5" t="s">
        <v>687</v>
      </c>
      <c r="C206" s="5" t="s">
        <v>688</v>
      </c>
      <c r="D206" s="5"/>
      <c r="E206" s="5"/>
      <c r="F206" s="5" t="s">
        <v>800</v>
      </c>
      <c r="G206" s="5" t="s">
        <v>801</v>
      </c>
      <c r="H206" s="5"/>
      <c r="I206" s="5">
        <v>154</v>
      </c>
      <c r="J206">
        <f t="shared" ref="J206:J249" si="16">I206/60</f>
        <v>2.5666666666666669</v>
      </c>
      <c r="K206" s="5">
        <v>12.899999999994179</v>
      </c>
      <c r="M206" t="s">
        <v>858</v>
      </c>
    </row>
    <row r="207" spans="1:13" x14ac:dyDescent="0.35">
      <c r="A207" s="5" t="s">
        <v>7</v>
      </c>
      <c r="B207" s="5" t="s">
        <v>689</v>
      </c>
      <c r="C207" s="5" t="s">
        <v>690</v>
      </c>
      <c r="D207" s="5"/>
      <c r="E207" s="5"/>
      <c r="F207" s="5" t="s">
        <v>802</v>
      </c>
      <c r="G207" s="5" t="s">
        <v>803</v>
      </c>
      <c r="H207" s="5"/>
      <c r="I207" s="5">
        <v>142</v>
      </c>
      <c r="J207">
        <f t="shared" si="16"/>
        <v>2.3666666666666667</v>
      </c>
      <c r="K207" s="5">
        <v>72.5</v>
      </c>
      <c r="M207" t="s">
        <v>858</v>
      </c>
    </row>
    <row r="208" spans="1:13" x14ac:dyDescent="0.35">
      <c r="A208" s="5" t="s">
        <v>516</v>
      </c>
      <c r="B208" s="5" t="s">
        <v>691</v>
      </c>
      <c r="C208" s="5" t="s">
        <v>692</v>
      </c>
      <c r="D208" s="5"/>
      <c r="E208" s="5"/>
      <c r="F208" s="5" t="s">
        <v>804</v>
      </c>
      <c r="G208" s="5" t="s">
        <v>805</v>
      </c>
      <c r="H208" s="5"/>
      <c r="I208" s="5">
        <v>346</v>
      </c>
      <c r="J208">
        <f t="shared" si="16"/>
        <v>5.7666666666666666</v>
      </c>
      <c r="K208" s="5">
        <v>41.30000000000291</v>
      </c>
      <c r="M208" t="s">
        <v>858</v>
      </c>
    </row>
    <row r="209" spans="1:13" x14ac:dyDescent="0.35">
      <c r="A209" s="5" t="s">
        <v>7</v>
      </c>
      <c r="B209" s="5" t="s">
        <v>693</v>
      </c>
      <c r="C209" s="5" t="s">
        <v>694</v>
      </c>
      <c r="D209" s="5"/>
      <c r="E209" s="5"/>
      <c r="F209" s="5" t="s">
        <v>806</v>
      </c>
      <c r="G209" s="5" t="s">
        <v>807</v>
      </c>
      <c r="H209" s="5"/>
      <c r="I209" s="5">
        <v>645</v>
      </c>
      <c r="J209">
        <f t="shared" si="16"/>
        <v>10.75</v>
      </c>
      <c r="K209" s="5">
        <v>289.90000000000146</v>
      </c>
      <c r="M209" t="s">
        <v>858</v>
      </c>
    </row>
    <row r="210" spans="1:13" x14ac:dyDescent="0.35">
      <c r="A210" s="5" t="s">
        <v>516</v>
      </c>
      <c r="B210" s="5" t="s">
        <v>695</v>
      </c>
      <c r="C210" s="5" t="s">
        <v>696</v>
      </c>
      <c r="D210" s="5"/>
      <c r="E210" s="5"/>
      <c r="F210" s="5" t="s">
        <v>808</v>
      </c>
      <c r="G210" s="5" t="s">
        <v>809</v>
      </c>
      <c r="H210" s="5"/>
      <c r="I210" s="5">
        <v>29</v>
      </c>
      <c r="J210">
        <f t="shared" si="16"/>
        <v>0.48333333333333334</v>
      </c>
      <c r="K210" s="5">
        <v>1.0999999999912689</v>
      </c>
      <c r="M210" t="s">
        <v>858</v>
      </c>
    </row>
    <row r="211" spans="1:13" x14ac:dyDescent="0.35">
      <c r="A211" s="5" t="s">
        <v>7</v>
      </c>
      <c r="B211" s="5" t="s">
        <v>697</v>
      </c>
      <c r="C211" s="5" t="s">
        <v>698</v>
      </c>
      <c r="D211" s="5"/>
      <c r="E211" s="5"/>
      <c r="F211" s="5" t="s">
        <v>810</v>
      </c>
      <c r="G211" s="5" t="s">
        <v>811</v>
      </c>
      <c r="H211" s="5"/>
      <c r="I211" s="5">
        <v>577</v>
      </c>
      <c r="J211">
        <f t="shared" si="16"/>
        <v>9.6166666666666671</v>
      </c>
      <c r="K211" s="5">
        <v>106.19999999999709</v>
      </c>
      <c r="M211" t="s">
        <v>858</v>
      </c>
    </row>
    <row r="212" spans="1:13" x14ac:dyDescent="0.35">
      <c r="A212" s="5" t="s">
        <v>516</v>
      </c>
      <c r="B212" s="5" t="s">
        <v>699</v>
      </c>
      <c r="C212" s="5" t="s">
        <v>700</v>
      </c>
      <c r="D212" s="5"/>
      <c r="E212" s="5"/>
      <c r="F212" s="5" t="s">
        <v>812</v>
      </c>
      <c r="G212" s="5" t="s">
        <v>813</v>
      </c>
      <c r="H212" s="5"/>
      <c r="I212" s="5">
        <v>590</v>
      </c>
      <c r="J212">
        <f t="shared" si="16"/>
        <v>9.8333333333333339</v>
      </c>
      <c r="K212" s="5">
        <v>63</v>
      </c>
      <c r="M212" t="s">
        <v>858</v>
      </c>
    </row>
    <row r="213" spans="1:13" x14ac:dyDescent="0.35">
      <c r="A213" s="5" t="s">
        <v>7</v>
      </c>
      <c r="B213" s="5" t="s">
        <v>701</v>
      </c>
      <c r="C213" s="5" t="s">
        <v>702</v>
      </c>
      <c r="D213" s="5"/>
      <c r="E213" s="5"/>
      <c r="F213" s="5" t="s">
        <v>814</v>
      </c>
      <c r="G213" s="5" t="s">
        <v>815</v>
      </c>
      <c r="H213" s="5"/>
      <c r="I213" s="5">
        <v>826</v>
      </c>
      <c r="J213">
        <f t="shared" si="16"/>
        <v>13.766666666666667</v>
      </c>
      <c r="K213" s="5">
        <v>116.30000000000291</v>
      </c>
      <c r="M213" t="s">
        <v>858</v>
      </c>
    </row>
    <row r="214" spans="1:13" x14ac:dyDescent="0.35">
      <c r="A214" s="5" t="s">
        <v>7</v>
      </c>
      <c r="B214" s="5" t="s">
        <v>703</v>
      </c>
      <c r="C214" s="5" t="s">
        <v>704</v>
      </c>
      <c r="D214" s="5"/>
      <c r="E214" s="5"/>
      <c r="F214" s="5" t="s">
        <v>816</v>
      </c>
      <c r="G214" s="5" t="s">
        <v>817</v>
      </c>
      <c r="H214" s="5"/>
      <c r="I214" s="5">
        <v>292</v>
      </c>
      <c r="J214">
        <f t="shared" si="16"/>
        <v>4.8666666666666663</v>
      </c>
      <c r="K214" s="5">
        <v>76.099999999998545</v>
      </c>
      <c r="M214" t="s">
        <v>858</v>
      </c>
    </row>
    <row r="215" spans="1:13" x14ac:dyDescent="0.35">
      <c r="A215" s="5" t="s">
        <v>516</v>
      </c>
      <c r="B215" s="5" t="s">
        <v>705</v>
      </c>
      <c r="C215" s="5" t="s">
        <v>706</v>
      </c>
      <c r="D215" s="5"/>
      <c r="E215" s="5"/>
      <c r="F215" s="5" t="s">
        <v>818</v>
      </c>
      <c r="G215" s="5" t="s">
        <v>819</v>
      </c>
      <c r="H215" s="5"/>
      <c r="I215" s="5">
        <v>1776</v>
      </c>
      <c r="J215">
        <f t="shared" si="16"/>
        <v>29.6</v>
      </c>
      <c r="K215" s="5">
        <v>160.30000000000291</v>
      </c>
      <c r="M215" t="s">
        <v>858</v>
      </c>
    </row>
    <row r="216" spans="1:13" x14ac:dyDescent="0.35">
      <c r="A216" s="5" t="s">
        <v>516</v>
      </c>
      <c r="B216" s="5" t="s">
        <v>707</v>
      </c>
      <c r="C216" s="5" t="s">
        <v>708</v>
      </c>
      <c r="D216" s="5"/>
      <c r="E216" s="5"/>
      <c r="F216" s="5" t="s">
        <v>820</v>
      </c>
      <c r="G216" s="5" t="s">
        <v>821</v>
      </c>
      <c r="H216" s="5"/>
      <c r="I216" s="5">
        <v>0</v>
      </c>
      <c r="J216">
        <f t="shared" si="16"/>
        <v>0</v>
      </c>
      <c r="K216" s="5" t="s">
        <v>16</v>
      </c>
      <c r="M216" t="s">
        <v>859</v>
      </c>
    </row>
    <row r="217" spans="1:13" x14ac:dyDescent="0.35">
      <c r="A217" s="5" t="s">
        <v>7</v>
      </c>
      <c r="B217" s="5" t="s">
        <v>709</v>
      </c>
      <c r="C217" s="5" t="s">
        <v>710</v>
      </c>
      <c r="D217" s="5"/>
      <c r="E217" s="5"/>
      <c r="F217" s="5" t="s">
        <v>822</v>
      </c>
      <c r="G217" s="5" t="s">
        <v>823</v>
      </c>
      <c r="H217" s="5"/>
      <c r="I217" s="5">
        <v>235</v>
      </c>
      <c r="J217">
        <f t="shared" si="16"/>
        <v>3.9166666666666665</v>
      </c>
      <c r="K217" s="5">
        <v>40.099999999998545</v>
      </c>
      <c r="M217" t="s">
        <v>859</v>
      </c>
    </row>
    <row r="218" spans="1:13" x14ac:dyDescent="0.35">
      <c r="A218" s="5" t="s">
        <v>7</v>
      </c>
      <c r="B218" s="5" t="s">
        <v>711</v>
      </c>
      <c r="C218" s="5" t="s">
        <v>712</v>
      </c>
      <c r="D218" s="5"/>
      <c r="E218" s="5"/>
      <c r="F218" s="5" t="s">
        <v>824</v>
      </c>
      <c r="G218" s="5" t="s">
        <v>825</v>
      </c>
      <c r="H218" s="5"/>
      <c r="I218" s="5">
        <v>0</v>
      </c>
      <c r="J218">
        <f t="shared" si="16"/>
        <v>0</v>
      </c>
      <c r="K218" s="5" t="s">
        <v>16</v>
      </c>
      <c r="M218" t="s">
        <v>859</v>
      </c>
    </row>
    <row r="219" spans="1:13" x14ac:dyDescent="0.35">
      <c r="A219" s="5" t="s">
        <v>516</v>
      </c>
      <c r="B219" s="5" t="s">
        <v>713</v>
      </c>
      <c r="C219" s="5" t="s">
        <v>714</v>
      </c>
      <c r="D219" s="5"/>
      <c r="E219" s="5"/>
      <c r="F219" s="5" t="s">
        <v>826</v>
      </c>
      <c r="G219" s="5" t="s">
        <v>827</v>
      </c>
      <c r="H219" s="5"/>
      <c r="I219" s="5">
        <v>382</v>
      </c>
      <c r="J219">
        <f t="shared" si="16"/>
        <v>6.3666666666666663</v>
      </c>
      <c r="K219" s="5">
        <v>51.19999999999709</v>
      </c>
      <c r="M219" t="s">
        <v>859</v>
      </c>
    </row>
    <row r="220" spans="1:13" x14ac:dyDescent="0.35">
      <c r="A220" s="5" t="s">
        <v>7</v>
      </c>
      <c r="B220" s="5" t="s">
        <v>715</v>
      </c>
      <c r="C220" s="5" t="s">
        <v>716</v>
      </c>
      <c r="D220" s="5"/>
      <c r="E220" s="5"/>
      <c r="F220" s="5" t="s">
        <v>828</v>
      </c>
      <c r="G220" s="5" t="s">
        <v>829</v>
      </c>
      <c r="H220" s="5"/>
      <c r="I220" s="5">
        <v>254</v>
      </c>
      <c r="J220">
        <f t="shared" si="16"/>
        <v>4.2333333333333334</v>
      </c>
      <c r="K220" s="5">
        <v>56.30000000000291</v>
      </c>
      <c r="M220" t="s">
        <v>859</v>
      </c>
    </row>
    <row r="221" spans="1:13" x14ac:dyDescent="0.35">
      <c r="A221" s="5" t="s">
        <v>7</v>
      </c>
      <c r="B221" s="5" t="s">
        <v>717</v>
      </c>
      <c r="C221" s="5" t="s">
        <v>718</v>
      </c>
      <c r="D221" s="5"/>
      <c r="E221" s="5"/>
      <c r="F221" s="5" t="s">
        <v>830</v>
      </c>
      <c r="G221" s="5" t="s">
        <v>831</v>
      </c>
      <c r="H221" s="5"/>
      <c r="I221" s="5">
        <v>239</v>
      </c>
      <c r="J221">
        <f t="shared" si="16"/>
        <v>3.9833333333333334</v>
      </c>
      <c r="K221" s="5">
        <v>47.099999999998545</v>
      </c>
      <c r="M221" t="s">
        <v>859</v>
      </c>
    </row>
    <row r="222" spans="1:13" x14ac:dyDescent="0.35">
      <c r="A222" s="5" t="s">
        <v>7</v>
      </c>
      <c r="B222" s="5" t="s">
        <v>719</v>
      </c>
      <c r="C222" s="5" t="s">
        <v>720</v>
      </c>
      <c r="D222" s="5"/>
      <c r="E222" s="5"/>
      <c r="F222" s="5" t="s">
        <v>832</v>
      </c>
      <c r="G222" s="5" t="s">
        <v>833</v>
      </c>
      <c r="H222" s="5"/>
      <c r="I222" s="5">
        <v>232</v>
      </c>
      <c r="J222">
        <f t="shared" si="16"/>
        <v>3.8666666666666667</v>
      </c>
      <c r="K222" s="5">
        <v>44.900000000001455</v>
      </c>
      <c r="M222" t="s">
        <v>859</v>
      </c>
    </row>
    <row r="223" spans="1:13" x14ac:dyDescent="0.35">
      <c r="A223" s="5" t="s">
        <v>7</v>
      </c>
      <c r="B223" s="5" t="s">
        <v>721</v>
      </c>
      <c r="C223" s="5" t="s">
        <v>722</v>
      </c>
      <c r="D223" s="5"/>
      <c r="E223" s="5"/>
      <c r="F223" s="5" t="s">
        <v>834</v>
      </c>
      <c r="G223" s="5" t="s">
        <v>835</v>
      </c>
      <c r="H223" s="5"/>
      <c r="I223" s="5">
        <v>171</v>
      </c>
      <c r="J223">
        <f t="shared" si="16"/>
        <v>2.85</v>
      </c>
      <c r="K223" s="5">
        <v>80.799999999995634</v>
      </c>
      <c r="M223" t="s">
        <v>859</v>
      </c>
    </row>
    <row r="224" spans="1:13" x14ac:dyDescent="0.35">
      <c r="A224" s="5" t="s">
        <v>7</v>
      </c>
      <c r="B224" s="5" t="s">
        <v>723</v>
      </c>
      <c r="C224" s="5" t="s">
        <v>724</v>
      </c>
      <c r="D224" s="5"/>
      <c r="E224" s="5"/>
      <c r="F224" s="5" t="s">
        <v>836</v>
      </c>
      <c r="G224" s="5" t="s">
        <v>837</v>
      </c>
      <c r="H224" s="5"/>
      <c r="I224" s="5">
        <v>584</v>
      </c>
      <c r="J224">
        <f t="shared" si="16"/>
        <v>9.7333333333333325</v>
      </c>
      <c r="K224" s="5">
        <v>284.5</v>
      </c>
      <c r="M224" t="s">
        <v>859</v>
      </c>
    </row>
    <row r="225" spans="1:13" x14ac:dyDescent="0.35">
      <c r="A225" s="5" t="s">
        <v>7</v>
      </c>
      <c r="B225" s="5" t="s">
        <v>725</v>
      </c>
      <c r="C225" s="5" t="s">
        <v>726</v>
      </c>
      <c r="D225" s="5"/>
      <c r="E225" s="5"/>
      <c r="F225" s="5" t="s">
        <v>838</v>
      </c>
      <c r="G225" s="5" t="s">
        <v>839</v>
      </c>
      <c r="H225" s="5"/>
      <c r="I225" s="5">
        <v>236</v>
      </c>
      <c r="J225">
        <f t="shared" si="16"/>
        <v>3.9333333333333331</v>
      </c>
      <c r="K225" s="5">
        <v>97.900000000001455</v>
      </c>
      <c r="M225" t="s">
        <v>859</v>
      </c>
    </row>
    <row r="226" spans="1:13" x14ac:dyDescent="0.35">
      <c r="A226" s="5" t="s">
        <v>7</v>
      </c>
      <c r="B226" s="5" t="s">
        <v>727</v>
      </c>
      <c r="C226" s="5" t="s">
        <v>728</v>
      </c>
      <c r="D226" s="5"/>
      <c r="E226" s="5"/>
      <c r="F226" s="5" t="s">
        <v>840</v>
      </c>
      <c r="G226" s="5" t="s">
        <v>841</v>
      </c>
      <c r="H226" s="5"/>
      <c r="I226" s="5">
        <v>78</v>
      </c>
      <c r="J226">
        <f t="shared" si="16"/>
        <v>1.3</v>
      </c>
      <c r="K226" s="5">
        <v>71.30000000000291</v>
      </c>
      <c r="M226" t="s">
        <v>859</v>
      </c>
    </row>
    <row r="227" spans="1:13" x14ac:dyDescent="0.35">
      <c r="A227" s="5" t="s">
        <v>516</v>
      </c>
      <c r="B227" s="5" t="s">
        <v>728</v>
      </c>
      <c r="C227" s="5" t="s">
        <v>729</v>
      </c>
      <c r="D227" s="5"/>
      <c r="E227" s="5"/>
      <c r="F227" s="5" t="s">
        <v>842</v>
      </c>
      <c r="G227" s="5" t="s">
        <v>843</v>
      </c>
      <c r="H227" s="5"/>
      <c r="I227" s="5">
        <v>416</v>
      </c>
      <c r="J227">
        <f t="shared" si="16"/>
        <v>6.9333333333333336</v>
      </c>
      <c r="K227" s="5">
        <v>39.400000000008731</v>
      </c>
      <c r="M227" t="s">
        <v>859</v>
      </c>
    </row>
    <row r="228" spans="1:13" x14ac:dyDescent="0.35">
      <c r="A228" s="5" t="s">
        <v>7</v>
      </c>
      <c r="B228" s="5" t="s">
        <v>730</v>
      </c>
      <c r="C228" s="5" t="s">
        <v>731</v>
      </c>
      <c r="D228" s="5"/>
      <c r="E228" s="5"/>
      <c r="F228" s="5" t="s">
        <v>844</v>
      </c>
      <c r="G228" s="5" t="s">
        <v>845</v>
      </c>
      <c r="H228" s="5"/>
      <c r="I228" s="5">
        <v>707</v>
      </c>
      <c r="J228">
        <f t="shared" si="16"/>
        <v>11.783333333333333</v>
      </c>
      <c r="K228" s="5">
        <v>277.59999999999854</v>
      </c>
      <c r="M228" t="s">
        <v>859</v>
      </c>
    </row>
    <row r="229" spans="1:13" x14ac:dyDescent="0.35">
      <c r="A229" s="5" t="s">
        <v>516</v>
      </c>
      <c r="B229" s="5" t="s">
        <v>732</v>
      </c>
      <c r="C229" s="5" t="s">
        <v>733</v>
      </c>
      <c r="D229" s="5"/>
      <c r="E229" s="5"/>
      <c r="F229" s="5" t="s">
        <v>846</v>
      </c>
      <c r="G229" s="5" t="s">
        <v>847</v>
      </c>
      <c r="H229" s="5"/>
      <c r="I229" s="5">
        <v>404</v>
      </c>
      <c r="J229">
        <f t="shared" si="16"/>
        <v>6.7333333333333334</v>
      </c>
      <c r="K229" s="5">
        <v>55.099999999991269</v>
      </c>
      <c r="M229" t="s">
        <v>859</v>
      </c>
    </row>
    <row r="230" spans="1:13" x14ac:dyDescent="0.35">
      <c r="A230" s="5" t="s">
        <v>7</v>
      </c>
      <c r="B230" s="5" t="s">
        <v>734</v>
      </c>
      <c r="C230" s="5" t="s">
        <v>735</v>
      </c>
      <c r="D230" s="5"/>
      <c r="E230" s="5"/>
      <c r="F230" s="5" t="s">
        <v>848</v>
      </c>
      <c r="G230" s="5" t="s">
        <v>849</v>
      </c>
      <c r="H230" s="5"/>
      <c r="I230" s="5">
        <v>218</v>
      </c>
      <c r="J230">
        <f t="shared" si="16"/>
        <v>3.6333333333333333</v>
      </c>
      <c r="K230" s="5">
        <v>47.19999999999709</v>
      </c>
      <c r="M230" t="s">
        <v>859</v>
      </c>
    </row>
    <row r="231" spans="1:13" x14ac:dyDescent="0.35">
      <c r="A231" s="5" t="s">
        <v>516</v>
      </c>
      <c r="B231" s="5" t="s">
        <v>736</v>
      </c>
      <c r="C231" s="5" t="s">
        <v>737</v>
      </c>
      <c r="D231" s="5"/>
      <c r="E231" s="5"/>
      <c r="F231" s="5" t="s">
        <v>850</v>
      </c>
      <c r="G231" s="5" t="s">
        <v>851</v>
      </c>
      <c r="H231" s="5"/>
      <c r="I231" s="5">
        <v>176</v>
      </c>
      <c r="J231">
        <f t="shared" si="16"/>
        <v>2.9333333333333331</v>
      </c>
      <c r="K231" s="5">
        <v>58.5</v>
      </c>
      <c r="M231" t="s">
        <v>859</v>
      </c>
    </row>
    <row r="232" spans="1:13" x14ac:dyDescent="0.35">
      <c r="A232" s="5" t="s">
        <v>7</v>
      </c>
      <c r="B232" s="5" t="s">
        <v>738</v>
      </c>
      <c r="C232" s="5" t="s">
        <v>739</v>
      </c>
      <c r="D232" s="5"/>
      <c r="E232" s="5"/>
      <c r="F232" s="5" t="s">
        <v>852</v>
      </c>
      <c r="G232" s="5" t="s">
        <v>853</v>
      </c>
      <c r="H232" s="5"/>
      <c r="I232" s="5">
        <v>959</v>
      </c>
      <c r="J232">
        <f t="shared" si="16"/>
        <v>15.983333333333333</v>
      </c>
      <c r="K232" s="5">
        <v>357.59999999999854</v>
      </c>
      <c r="M232" t="s">
        <v>859</v>
      </c>
    </row>
    <row r="233" spans="1:13" x14ac:dyDescent="0.35">
      <c r="A233" s="5" t="s">
        <v>7</v>
      </c>
      <c r="B233" s="5" t="s">
        <v>740</v>
      </c>
      <c r="C233" s="5" t="s">
        <v>741</v>
      </c>
      <c r="D233" s="5"/>
      <c r="E233" s="5"/>
      <c r="F233" s="5" t="s">
        <v>854</v>
      </c>
      <c r="G233" s="5" t="s">
        <v>855</v>
      </c>
      <c r="H233" s="5"/>
      <c r="I233" s="5">
        <v>84</v>
      </c>
      <c r="J233">
        <f t="shared" si="16"/>
        <v>1.4</v>
      </c>
      <c r="K233" s="5">
        <v>35.5</v>
      </c>
      <c r="M233" t="s">
        <v>859</v>
      </c>
    </row>
    <row r="234" spans="1:13" x14ac:dyDescent="0.35">
      <c r="A234" s="5" t="s">
        <v>516</v>
      </c>
      <c r="B234" s="5" t="s">
        <v>742</v>
      </c>
      <c r="C234" s="5" t="s">
        <v>743</v>
      </c>
      <c r="D234" s="5"/>
      <c r="E234" s="5"/>
      <c r="F234" s="5" t="s">
        <v>856</v>
      </c>
      <c r="G234" s="5" t="s">
        <v>857</v>
      </c>
      <c r="H234" s="5"/>
      <c r="I234" s="5">
        <v>274</v>
      </c>
      <c r="J234">
        <f t="shared" si="16"/>
        <v>4.5666666666666664</v>
      </c>
      <c r="K234" s="5">
        <v>43.700000000011642</v>
      </c>
      <c r="M234" t="s">
        <v>859</v>
      </c>
    </row>
    <row r="235" spans="1:13" x14ac:dyDescent="0.35">
      <c r="A235" s="5" t="s">
        <v>7</v>
      </c>
      <c r="B235" s="5"/>
      <c r="C235" s="5" t="s">
        <v>967</v>
      </c>
      <c r="D235" s="5"/>
      <c r="E235" s="5"/>
      <c r="F235" s="5" t="s">
        <v>968</v>
      </c>
      <c r="G235" s="5" t="s">
        <v>969</v>
      </c>
      <c r="H235" s="5" t="s">
        <v>970</v>
      </c>
      <c r="I235" s="5">
        <v>429</v>
      </c>
      <c r="J235">
        <f t="shared" si="16"/>
        <v>7.15</v>
      </c>
      <c r="K235" s="5">
        <v>235.90000000000146</v>
      </c>
      <c r="M235" t="s">
        <v>859</v>
      </c>
    </row>
    <row r="236" spans="1:13" x14ac:dyDescent="0.35">
      <c r="A236" s="5" t="s">
        <v>516</v>
      </c>
      <c r="B236" s="5"/>
      <c r="C236" s="5" t="s">
        <v>971</v>
      </c>
      <c r="D236" s="5"/>
      <c r="E236" s="5"/>
      <c r="F236" s="5" t="s">
        <v>972</v>
      </c>
      <c r="G236" s="5" t="s">
        <v>973</v>
      </c>
      <c r="H236" s="5" t="s">
        <v>974</v>
      </c>
      <c r="I236" s="5">
        <v>234</v>
      </c>
      <c r="J236">
        <f t="shared" si="16"/>
        <v>3.9</v>
      </c>
      <c r="K236" s="5">
        <v>45.599999999991269</v>
      </c>
      <c r="M236" t="s">
        <v>859</v>
      </c>
    </row>
    <row r="237" spans="1:13" x14ac:dyDescent="0.35">
      <c r="A237" s="5" t="s">
        <v>7</v>
      </c>
      <c r="B237" s="5"/>
      <c r="C237" s="5" t="s">
        <v>975</v>
      </c>
      <c r="D237" s="5"/>
      <c r="E237" s="5"/>
      <c r="F237" s="5" t="s">
        <v>976</v>
      </c>
      <c r="G237" s="5" t="s">
        <v>977</v>
      </c>
      <c r="H237" s="5" t="s">
        <v>978</v>
      </c>
      <c r="I237" s="5">
        <v>231</v>
      </c>
      <c r="J237">
        <f t="shared" si="16"/>
        <v>3.85</v>
      </c>
      <c r="K237" s="5">
        <v>31.30000000000291</v>
      </c>
      <c r="M237" t="s">
        <v>859</v>
      </c>
    </row>
    <row r="238" spans="1:13" x14ac:dyDescent="0.35">
      <c r="A238" s="5" t="s">
        <v>7</v>
      </c>
      <c r="B238" s="5"/>
      <c r="C238" s="5" t="s">
        <v>979</v>
      </c>
      <c r="D238" s="5"/>
      <c r="E238" s="5"/>
      <c r="F238" s="5" t="s">
        <v>980</v>
      </c>
      <c r="G238" s="5" t="s">
        <v>981</v>
      </c>
      <c r="H238" s="5" t="s">
        <v>982</v>
      </c>
      <c r="I238" s="5">
        <v>476</v>
      </c>
      <c r="J238">
        <f t="shared" si="16"/>
        <v>7.9333333333333336</v>
      </c>
      <c r="K238" s="5">
        <v>86.5</v>
      </c>
      <c r="M238" t="s">
        <v>859</v>
      </c>
    </row>
    <row r="239" spans="1:13" x14ac:dyDescent="0.35">
      <c r="A239" s="5" t="s">
        <v>7</v>
      </c>
      <c r="B239" s="5"/>
      <c r="C239" s="5" t="s">
        <v>983</v>
      </c>
      <c r="D239" s="5"/>
      <c r="E239" s="5"/>
      <c r="F239" s="5" t="s">
        <v>984</v>
      </c>
      <c r="G239" s="5" t="s">
        <v>985</v>
      </c>
      <c r="H239" s="5" t="s">
        <v>986</v>
      </c>
      <c r="I239" s="5">
        <v>343</v>
      </c>
      <c r="J239">
        <f t="shared" si="16"/>
        <v>5.7166666666666668</v>
      </c>
      <c r="K239" s="5">
        <v>78.69999999999709</v>
      </c>
      <c r="M239" t="s">
        <v>859</v>
      </c>
    </row>
    <row r="240" spans="1:13" x14ac:dyDescent="0.35">
      <c r="A240" s="5" t="s">
        <v>7</v>
      </c>
      <c r="B240" s="5"/>
      <c r="C240" s="5" t="s">
        <v>987</v>
      </c>
      <c r="D240" s="5"/>
      <c r="E240" s="5"/>
      <c r="F240" s="5" t="s">
        <v>988</v>
      </c>
      <c r="G240" s="5" t="s">
        <v>989</v>
      </c>
      <c r="H240" s="5" t="s">
        <v>990</v>
      </c>
      <c r="I240" s="5">
        <v>161</v>
      </c>
      <c r="J240">
        <f t="shared" si="16"/>
        <v>2.6833333333333331</v>
      </c>
      <c r="K240" s="5">
        <v>78.700000000004366</v>
      </c>
      <c r="M240" t="s">
        <v>859</v>
      </c>
    </row>
    <row r="241" spans="1:13" x14ac:dyDescent="0.35">
      <c r="A241" s="5" t="s">
        <v>7</v>
      </c>
      <c r="B241" s="5"/>
      <c r="C241" s="5" t="s">
        <v>991</v>
      </c>
      <c r="D241" s="5"/>
      <c r="E241" s="5"/>
      <c r="F241" s="5" t="s">
        <v>992</v>
      </c>
      <c r="G241" s="5" t="s">
        <v>993</v>
      </c>
      <c r="H241" s="5" t="s">
        <v>994</v>
      </c>
      <c r="I241" s="5">
        <v>709</v>
      </c>
      <c r="J241">
        <f t="shared" si="16"/>
        <v>11.816666666666666</v>
      </c>
      <c r="K241" s="5">
        <v>285.39999999999418</v>
      </c>
      <c r="M241" t="s">
        <v>859</v>
      </c>
    </row>
    <row r="242" spans="1:13" x14ac:dyDescent="0.35">
      <c r="A242" s="5" t="s">
        <v>516</v>
      </c>
      <c r="B242" s="5"/>
      <c r="C242" s="5" t="s">
        <v>995</v>
      </c>
      <c r="D242" s="5"/>
      <c r="E242" s="5"/>
      <c r="F242" s="5" t="s">
        <v>996</v>
      </c>
      <c r="G242" s="5" t="s">
        <v>997</v>
      </c>
      <c r="H242" s="5" t="s">
        <v>998</v>
      </c>
      <c r="I242" s="5">
        <v>148</v>
      </c>
      <c r="J242">
        <f t="shared" si="16"/>
        <v>2.4666666666666668</v>
      </c>
      <c r="K242" s="5">
        <v>43.5</v>
      </c>
      <c r="M242" t="s">
        <v>859</v>
      </c>
    </row>
    <row r="243" spans="1:13" x14ac:dyDescent="0.35">
      <c r="A243" s="5" t="s">
        <v>7</v>
      </c>
      <c r="B243" s="5"/>
      <c r="C243" s="5" t="s">
        <v>999</v>
      </c>
      <c r="D243" s="5"/>
      <c r="E243" s="5"/>
      <c r="F243" s="5" t="s">
        <v>1000</v>
      </c>
      <c r="G243" s="5" t="s">
        <v>1001</v>
      </c>
      <c r="H243" s="5" t="s">
        <v>1002</v>
      </c>
      <c r="I243" s="5">
        <v>327</v>
      </c>
      <c r="J243">
        <f t="shared" si="16"/>
        <v>5.45</v>
      </c>
      <c r="K243" s="5">
        <v>110.60000000000582</v>
      </c>
      <c r="M243" t="s">
        <v>859</v>
      </c>
    </row>
    <row r="244" spans="1:13" x14ac:dyDescent="0.35">
      <c r="A244" s="5" t="s">
        <v>516</v>
      </c>
      <c r="B244" s="5"/>
      <c r="C244" s="5" t="s">
        <v>1003</v>
      </c>
      <c r="D244" s="5"/>
      <c r="E244" s="5"/>
      <c r="F244" s="5" t="s">
        <v>1004</v>
      </c>
      <c r="G244" s="5" t="s">
        <v>1005</v>
      </c>
      <c r="H244" s="5" t="s">
        <v>1006</v>
      </c>
      <c r="I244" s="5">
        <v>279</v>
      </c>
      <c r="J244">
        <f t="shared" si="16"/>
        <v>4.6500000000000004</v>
      </c>
      <c r="K244" s="5">
        <v>68</v>
      </c>
      <c r="M244" t="s">
        <v>859</v>
      </c>
    </row>
    <row r="245" spans="1:13" x14ac:dyDescent="0.35">
      <c r="A245" s="5" t="s">
        <v>7</v>
      </c>
      <c r="B245" s="5"/>
      <c r="C245" s="5" t="s">
        <v>1007</v>
      </c>
      <c r="D245" s="5"/>
      <c r="E245" s="5"/>
      <c r="F245" s="5" t="s">
        <v>1008</v>
      </c>
      <c r="G245" s="5" t="s">
        <v>1009</v>
      </c>
      <c r="H245" s="5" t="s">
        <v>1010</v>
      </c>
      <c r="I245" s="5">
        <v>213</v>
      </c>
      <c r="J245">
        <f t="shared" si="16"/>
        <v>3.55</v>
      </c>
      <c r="K245" s="5">
        <v>48.5</v>
      </c>
      <c r="M245" t="s">
        <v>859</v>
      </c>
    </row>
    <row r="246" spans="1:13" x14ac:dyDescent="0.35">
      <c r="A246" s="5" t="s">
        <v>7</v>
      </c>
      <c r="B246" s="5"/>
      <c r="C246" s="5" t="s">
        <v>1011</v>
      </c>
      <c r="D246" s="5"/>
      <c r="E246" s="5"/>
      <c r="F246" s="5" t="s">
        <v>1012</v>
      </c>
      <c r="G246" s="5" t="s">
        <v>1013</v>
      </c>
      <c r="H246" s="5" t="s">
        <v>1014</v>
      </c>
      <c r="I246" s="5">
        <v>173</v>
      </c>
      <c r="J246">
        <f t="shared" si="16"/>
        <v>2.8833333333333333</v>
      </c>
      <c r="K246" s="5">
        <v>128.19999999999709</v>
      </c>
      <c r="M246" t="s">
        <v>859</v>
      </c>
    </row>
    <row r="247" spans="1:13" x14ac:dyDescent="0.35">
      <c r="A247" s="5" t="s">
        <v>516</v>
      </c>
      <c r="B247" s="5"/>
      <c r="C247" s="5" t="s">
        <v>1015</v>
      </c>
      <c r="D247" s="5"/>
      <c r="E247" s="5"/>
      <c r="F247" s="5" t="s">
        <v>1016</v>
      </c>
      <c r="G247" s="5" t="s">
        <v>1017</v>
      </c>
      <c r="H247" s="5" t="s">
        <v>1018</v>
      </c>
      <c r="I247" s="5">
        <v>85</v>
      </c>
      <c r="J247">
        <f t="shared" si="16"/>
        <v>1.4166666666666667</v>
      </c>
      <c r="K247" s="5">
        <v>65.099999999991269</v>
      </c>
      <c r="M247" t="s">
        <v>859</v>
      </c>
    </row>
    <row r="248" spans="1:13" x14ac:dyDescent="0.35">
      <c r="A248" s="5" t="s">
        <v>7</v>
      </c>
      <c r="B248" s="5"/>
      <c r="C248" s="5" t="s">
        <v>1019</v>
      </c>
      <c r="D248" s="5"/>
      <c r="E248" s="5"/>
      <c r="F248" s="5" t="s">
        <v>1020</v>
      </c>
      <c r="G248" s="5" t="s">
        <v>1021</v>
      </c>
      <c r="H248" s="5" t="s">
        <v>1022</v>
      </c>
      <c r="I248" s="5">
        <v>661</v>
      </c>
      <c r="J248">
        <f t="shared" si="16"/>
        <v>11.016666666666667</v>
      </c>
      <c r="K248" s="5">
        <v>286</v>
      </c>
      <c r="M248" t="s">
        <v>859</v>
      </c>
    </row>
    <row r="249" spans="1:13" x14ac:dyDescent="0.35">
      <c r="A249" s="5" t="s">
        <v>7</v>
      </c>
      <c r="B249" s="5"/>
      <c r="C249" s="5" t="s">
        <v>1023</v>
      </c>
      <c r="D249" s="5"/>
      <c r="E249" s="5"/>
      <c r="F249" s="5" t="s">
        <v>1024</v>
      </c>
      <c r="G249" s="5" t="s">
        <v>1025</v>
      </c>
      <c r="H249" s="5" t="s">
        <v>1026</v>
      </c>
      <c r="I249" s="5">
        <v>3</v>
      </c>
      <c r="J249">
        <f t="shared" si="16"/>
        <v>0.05</v>
      </c>
      <c r="K249" s="5" t="s">
        <v>16</v>
      </c>
      <c r="M249" t="s">
        <v>859</v>
      </c>
    </row>
  </sheetData>
  <phoneticPr fontId="1" type="noConversion"/>
  <pageMargins left="0.7" right="0.7" top="0.75" bottom="0.75" header="0.3" footer="0.3"/>
  <pageSetup orientation="portrait" r:id="rId1"/>
  <ignoredErrors>
    <ignoredError sqref="K24:K26 A24 K142:K148 A142 K127:K141 A128:A131 K120:K126 A121:A123 K119 K117:K118 A118 K114:K116 A114 K107:K113 A109 K98:K106 A98:A99 K96:K97 A96:A97 K93:K95 A93 K91:K92 A92 K87:K90 A87:A88 K81:K86 A81:A82 K77:K80 A77:A78 K76 A76 K75 A75 K71:K74 A71:A74 K57 A57 K58:K70 A58:A61 K51:K56 A51:A52 K43:K50 A43:A44 K42 K40:K41 A40:A41 K39 K36:K38 A37:A38 K31:K35 A32 K30 K27:K29 A27 A69:A70 A25 F25:I26 F142:I148 F127:I141 F120:I126 F119:I119 F117:I118 F114:I116 F107:I113 F98:I106 F96:I97 F93:I95 F91:I92 F87:I90 F81:I86 F77:I80 F76:I76 F75:I75 F71:I74 F57:I57 F58:I67 F51:I56 F43:I50 F42:I42 F40:I41 F39:I39 F36:I38 F31:I35 F30:I30 F27:I29 F69:I70 F68:H68 F24:I24 C24 C68 C69:C70 C27:C29 C30 C31:C35 C36:C38 C39 C40:C41 C42 C43:C50 C51:C56 C58:C67 C57 C71:C74 C75 C76 C77:C80 C81:C86 C87:C90 C91:C92 C93:C95 C96:C97 C98:C106 C107:C113 C114:C116 C117:C118 C119 C120:C126 C127:C141 C142:C148 C25:C26 A29 A35 A46:A47 A49:A50 A54 A56 A63 A66:A67 A80 A84:A85 A90 A95 A102:A106 A112 A116 A135:A136 A138:A140 A145:A1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9EA5-4210-482F-B490-FA20F16E2B18}">
  <dimension ref="A1"/>
  <sheetViews>
    <sheetView workbookViewId="0">
      <selection sqref="A1:XFD1048576"/>
    </sheetView>
  </sheetViews>
  <sheetFormatPr defaultRowHeight="15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FF17-D9B2-4C89-8393-A79F7E67449E}">
  <dimension ref="A1:I14"/>
  <sheetViews>
    <sheetView tabSelected="1" workbookViewId="0">
      <selection activeCell="A15" sqref="A15"/>
    </sheetView>
  </sheetViews>
  <sheetFormatPr defaultRowHeight="15.5" x14ac:dyDescent="0.35"/>
  <cols>
    <col min="1" max="1" width="14.33203125" customWidth="1"/>
    <col min="3" max="3" width="16.58203125" customWidth="1"/>
    <col min="4" max="4" width="10.6640625" customWidth="1"/>
    <col min="5" max="5" width="9" customWidth="1"/>
    <col min="6" max="6" width="20.1640625" customWidth="1"/>
    <col min="7" max="7" width="24.33203125" customWidth="1"/>
  </cols>
  <sheetData>
    <row r="1" spans="1:9" s="5" customFormat="1" x14ac:dyDescent="0.35">
      <c r="A1" s="5" t="s">
        <v>863</v>
      </c>
      <c r="B1" s="5" t="s">
        <v>932</v>
      </c>
      <c r="D1" s="5" t="s">
        <v>951</v>
      </c>
      <c r="E1" s="5" t="s">
        <v>958</v>
      </c>
      <c r="F1" s="5" t="s">
        <v>864</v>
      </c>
      <c r="G1" s="5" t="s">
        <v>1042</v>
      </c>
      <c r="H1" s="5" t="s">
        <v>959</v>
      </c>
    </row>
    <row r="2" spans="1:9" s="5" customFormat="1" x14ac:dyDescent="0.35">
      <c r="B2" s="5" t="s">
        <v>865</v>
      </c>
      <c r="C2" s="5" t="s">
        <v>866</v>
      </c>
      <c r="F2" s="5" t="s">
        <v>867</v>
      </c>
      <c r="G2" s="5" t="s">
        <v>868</v>
      </c>
    </row>
    <row r="3" spans="1:9" s="5" customFormat="1" x14ac:dyDescent="0.35">
      <c r="B3" s="5" t="s">
        <v>869</v>
      </c>
      <c r="C3" s="5" t="s">
        <v>866</v>
      </c>
      <c r="F3" s="5" t="s">
        <v>867</v>
      </c>
    </row>
    <row r="4" spans="1:9" s="5" customFormat="1" x14ac:dyDescent="0.35">
      <c r="B4" s="5" t="s">
        <v>870</v>
      </c>
      <c r="C4" s="5" t="s">
        <v>871</v>
      </c>
      <c r="D4" s="5" t="s">
        <v>955</v>
      </c>
      <c r="F4" s="5" t="s">
        <v>872</v>
      </c>
    </row>
    <row r="5" spans="1:9" s="5" customFormat="1" x14ac:dyDescent="0.35">
      <c r="B5" s="5" t="s">
        <v>873</v>
      </c>
      <c r="C5" s="5" t="s">
        <v>874</v>
      </c>
      <c r="D5" s="5" t="s">
        <v>961</v>
      </c>
      <c r="E5" s="5" t="s">
        <v>956</v>
      </c>
      <c r="F5" s="5" t="s">
        <v>875</v>
      </c>
      <c r="G5" s="5" t="s">
        <v>876</v>
      </c>
    </row>
    <row r="6" spans="1:9" x14ac:dyDescent="0.35">
      <c r="A6" t="s">
        <v>931</v>
      </c>
      <c r="B6" t="s">
        <v>928</v>
      </c>
      <c r="C6" t="s">
        <v>929</v>
      </c>
      <c r="D6" t="s">
        <v>955</v>
      </c>
      <c r="G6" t="s">
        <v>930</v>
      </c>
      <c r="H6" t="s">
        <v>960</v>
      </c>
    </row>
    <row r="7" spans="1:9" x14ac:dyDescent="0.35">
      <c r="A7" t="s">
        <v>945</v>
      </c>
      <c r="B7" t="s">
        <v>865</v>
      </c>
      <c r="C7" t="s">
        <v>946</v>
      </c>
      <c r="D7" t="s">
        <v>952</v>
      </c>
      <c r="F7" t="s">
        <v>947</v>
      </c>
      <c r="G7" t="s">
        <v>948</v>
      </c>
    </row>
    <row r="8" spans="1:9" x14ac:dyDescent="0.35">
      <c r="A8" t="s">
        <v>949</v>
      </c>
      <c r="B8" t="s">
        <v>953</v>
      </c>
      <c r="C8" t="s">
        <v>950</v>
      </c>
      <c r="D8" t="s">
        <v>957</v>
      </c>
      <c r="E8" t="s">
        <v>965</v>
      </c>
    </row>
    <row r="9" spans="1:9" x14ac:dyDescent="0.35">
      <c r="A9" t="s">
        <v>962</v>
      </c>
      <c r="B9" t="s">
        <v>954</v>
      </c>
      <c r="C9" t="s">
        <v>963</v>
      </c>
      <c r="D9" t="s">
        <v>955</v>
      </c>
      <c r="E9" t="s">
        <v>966</v>
      </c>
      <c r="G9" t="s">
        <v>964</v>
      </c>
    </row>
    <row r="10" spans="1:9" x14ac:dyDescent="0.35">
      <c r="A10" t="s">
        <v>1032</v>
      </c>
      <c r="B10" t="s">
        <v>896</v>
      </c>
      <c r="C10" t="s">
        <v>1033</v>
      </c>
      <c r="D10" t="s">
        <v>1034</v>
      </c>
      <c r="E10" t="s">
        <v>1035</v>
      </c>
      <c r="H10" t="s">
        <v>1036</v>
      </c>
    </row>
    <row r="11" spans="1:9" x14ac:dyDescent="0.35">
      <c r="A11" t="s">
        <v>1037</v>
      </c>
      <c r="B11" t="s">
        <v>1044</v>
      </c>
      <c r="C11" t="s">
        <v>1038</v>
      </c>
      <c r="D11" t="s">
        <v>1039</v>
      </c>
      <c r="E11" t="s">
        <v>1040</v>
      </c>
      <c r="F11" t="s">
        <v>1041</v>
      </c>
      <c r="G11" t="s">
        <v>1043</v>
      </c>
      <c r="I11" t="s">
        <v>1050</v>
      </c>
    </row>
    <row r="12" spans="1:9" x14ac:dyDescent="0.35">
      <c r="A12" t="s">
        <v>1045</v>
      </c>
      <c r="B12" t="s">
        <v>1046</v>
      </c>
      <c r="C12" t="s">
        <v>866</v>
      </c>
      <c r="D12" t="s">
        <v>1047</v>
      </c>
      <c r="E12" t="s">
        <v>1048</v>
      </c>
      <c r="G12" t="s">
        <v>1049</v>
      </c>
    </row>
    <row r="13" spans="1:9" x14ac:dyDescent="0.35">
      <c r="A13" t="s">
        <v>1059</v>
      </c>
      <c r="B13" t="s">
        <v>1046</v>
      </c>
      <c r="C13" t="s">
        <v>1051</v>
      </c>
      <c r="D13" t="s">
        <v>1052</v>
      </c>
      <c r="E13" t="s">
        <v>1053</v>
      </c>
      <c r="G13" t="s">
        <v>1054</v>
      </c>
      <c r="H13" t="s">
        <v>1055</v>
      </c>
    </row>
    <row r="14" spans="1:9" x14ac:dyDescent="0.35">
      <c r="A14" t="s">
        <v>1059</v>
      </c>
      <c r="B14" t="s">
        <v>1056</v>
      </c>
      <c r="C14" t="s">
        <v>1057</v>
      </c>
      <c r="D14" t="s">
        <v>1052</v>
      </c>
      <c r="G14" t="s">
        <v>1058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861A-202D-474E-97E4-DC74B421062F}">
  <dimension ref="A1:E3"/>
  <sheetViews>
    <sheetView workbookViewId="0">
      <selection activeCell="F1" sqref="F1"/>
    </sheetView>
  </sheetViews>
  <sheetFormatPr defaultRowHeight="15.5" x14ac:dyDescent="0.35"/>
  <cols>
    <col min="4" max="4" width="18.33203125" customWidth="1"/>
    <col min="5" max="5" width="21.83203125" customWidth="1"/>
  </cols>
  <sheetData>
    <row r="1" spans="1:5" x14ac:dyDescent="0.35">
      <c r="D1" t="s">
        <v>937</v>
      </c>
      <c r="E1" t="s">
        <v>938</v>
      </c>
    </row>
    <row r="2" spans="1:5" x14ac:dyDescent="0.35">
      <c r="A2" t="s">
        <v>933</v>
      </c>
      <c r="B2" t="s">
        <v>935</v>
      </c>
      <c r="E2" t="s">
        <v>939</v>
      </c>
    </row>
    <row r="3" spans="1:5" x14ac:dyDescent="0.35">
      <c r="A3" t="s">
        <v>934</v>
      </c>
      <c r="B3" t="s">
        <v>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 - don't make changes </vt:lpstr>
      <vt:lpstr>Expenditures</vt:lpstr>
      <vt:lpstr>Sheet1</vt:lpstr>
      <vt:lpstr>bookings data</vt:lpstr>
      <vt:lpstr>raw bookings data</vt:lpstr>
      <vt:lpstr>Issues Log</vt:lpstr>
      <vt:lpstr>car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reservations</dc:title>
  <dc:creator>G</dc:creator>
  <cp:lastModifiedBy>G</cp:lastModifiedBy>
  <dcterms:created xsi:type="dcterms:W3CDTF">2022-03-02T16:56:18Z</dcterms:created>
  <dcterms:modified xsi:type="dcterms:W3CDTF">2022-06-18T10:45:31Z</dcterms:modified>
</cp:coreProperties>
</file>